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1.1. РЕЗИДЕНТЫ ТОСЭР\"/>
    </mc:Choice>
  </mc:AlternateContent>
  <xr:revisionPtr revIDLastSave="0" documentId="13_ncr:1_{150A819B-77EA-4F6D-AA86-107062A64805}" xr6:coauthVersionLast="47" xr6:coauthVersionMax="47" xr10:uidLastSave="{00000000-0000-0000-0000-000000000000}"/>
  <bookViews>
    <workbookView xWindow="-25320" yWindow="210" windowWidth="25440" windowHeight="14775" tabRatio="943" firstSheet="17" activeTab="26" xr2:uid="{00000000-000D-0000-FFFF-FFFF00000000}"/>
  </bookViews>
  <sheets>
    <sheet name="Таб 7 (Отчет)" sheetId="35" state="hidden" r:id="rId1"/>
    <sheet name="Таб 6 (Отчет)" sheetId="33" state="hidden" r:id="rId2"/>
    <sheet name="Таб 5 (Отчет)" sheetId="32" state="hidden" r:id="rId3"/>
    <sheet name="Таб 4 (Отчет)" sheetId="31" state="hidden" r:id="rId4"/>
    <sheet name="Таб 3 (Отчет)" sheetId="30" state="hidden" r:id="rId5"/>
    <sheet name="Таб 2 (Отчет)" sheetId="29" state="hidden" r:id="rId6"/>
    <sheet name="Таб 1 (Отчет)" sheetId="27" state="hidden" r:id="rId7"/>
    <sheet name="Заключение" sheetId="40" state="hidden" r:id="rId8"/>
    <sheet name="Заяв резидентов ТОСЭР" sheetId="42" r:id="rId9"/>
    <sheet name="налоговые ставки" sheetId="1" r:id="rId10"/>
    <sheet name="Титул" sheetId="36" r:id="rId11"/>
    <sheet name="КапВложения" sheetId="39" r:id="rId12"/>
    <sheet name="Инвестиции" sheetId="8" r:id="rId13"/>
    <sheet name="цены" sheetId="6" r:id="rId14"/>
    <sheet name="продукция" sheetId="12" r:id="rId15"/>
    <sheet name="выручка" sheetId="5" r:id="rId16"/>
    <sheet name="ЗПиЕСН" sheetId="4" r:id="rId17"/>
    <sheet name="ОСТиАморт недвижимое" sheetId="3" r:id="rId18"/>
    <sheet name="ОСТиАморт движимое" sheetId="43" r:id="rId19"/>
    <sheet name="ОСТпоЗемле" sheetId="44" r:id="rId20"/>
    <sheet name="финрез с ГП" sheetId="2" r:id="rId21"/>
    <sheet name="бюджэффект с ГП" sheetId="11" r:id="rId22"/>
    <sheet name="финрез без ГП" sheetId="14" r:id="rId23"/>
    <sheet name="бюджэффект без ГП" sheetId="34" r:id="rId24"/>
    <sheet name="срок окуп" sheetId="10" r:id="rId25"/>
    <sheet name="кредиты и субсидии" sheetId="37" r:id="rId26"/>
    <sheet name="Паспорт инвест проекта" sheetId="45" r:id="rId27"/>
    <sheet name="Основные показатели_к паспорту" sheetId="46" r:id="rId28"/>
    <sheet name="ОКВЭД 2001" sheetId="41" state="hidden" r:id="rId29"/>
  </sheets>
  <definedNames>
    <definedName name="Z_266F42C2_9733_4276_BE3A_6573BCE8AE83_.wvu.PrintArea" localSheetId="7" hidden="1">Заключение!#REF!</definedName>
    <definedName name="_xlnm.Print_Area" localSheetId="23">'бюджэффект без ГП'!$A$1:$L$23</definedName>
    <definedName name="_xlnm.Print_Area" localSheetId="21">'бюджэффект с ГП'!$A$1:$L$40</definedName>
    <definedName name="_xlnm.Print_Area" localSheetId="15">выручка!$A$3:$AZ$16</definedName>
    <definedName name="_xlnm.Print_Area" localSheetId="7">Заключение!$D$2:$L$147</definedName>
    <definedName name="_xlnm.Print_Area" localSheetId="8">'Заяв резидентов ТОСЭР'!$A$3:$N$36</definedName>
    <definedName name="_xlnm.Print_Area" localSheetId="16">ЗПиЕСН!$A$3:$AZ$18</definedName>
    <definedName name="_xlnm.Print_Area" localSheetId="12">Инвестиции!$A$4:$BC$25</definedName>
    <definedName name="_xlnm.Print_Area" localSheetId="25">'кредиты и субсидии'!$B$9:$O$155</definedName>
    <definedName name="_xlnm.Print_Area" localSheetId="18">'ОСТиАморт движимое'!$A$3:$AY$27</definedName>
    <definedName name="_xlnm.Print_Area" localSheetId="17">'ОСТиАморт недвижимое'!$A$3:$AY$25</definedName>
    <definedName name="_xlnm.Print_Area" localSheetId="19">ОСТпоЗемле!$A$3:$AY$10</definedName>
    <definedName name="_xlnm.Print_Area" localSheetId="14">продукция!$A$1:$BB$30</definedName>
    <definedName name="_xlnm.Print_Area" localSheetId="24">'срок окуп'!$A$1:$M$71</definedName>
    <definedName name="_xlnm.Print_Area" localSheetId="6">'Таб 1 (Отчет)'!$A$1:$H$29</definedName>
    <definedName name="_xlnm.Print_Area" localSheetId="5">'Таб 2 (Отчет)'!$A$1:$K$12</definedName>
    <definedName name="_xlnm.Print_Area" localSheetId="4">'Таб 3 (Отчет)'!$A$1:$I$14</definedName>
    <definedName name="_xlnm.Print_Area" localSheetId="3">'Таб 4 (Отчет)'!$A$1:$J$18</definedName>
    <definedName name="_xlnm.Print_Area" localSheetId="2">'Таб 5 (Отчет)'!$A$1:$I$16</definedName>
    <definedName name="_xlnm.Print_Area" localSheetId="1">'Таб 6 (Отчет)'!$A$1:$I$31</definedName>
    <definedName name="_xlnm.Print_Area" localSheetId="0">'Таб 7 (Отчет)'!$A$1:$I$30</definedName>
    <definedName name="_xlnm.Print_Area" localSheetId="10">Титул!$B$1:$D$20</definedName>
    <definedName name="_xlnm.Print_Area" localSheetId="22">'финрез без ГП'!$A$4:$BE$37</definedName>
    <definedName name="_xlnm.Print_Area" localSheetId="20">'финрез с ГП'!$A$3:$AZ$38</definedName>
    <definedName name="_xlnm.Print_Area" localSheetId="13">цены!$A$3:$AZ$31</definedName>
  </definedNames>
  <calcPr calcId="181029"/>
</workbook>
</file>

<file path=xl/calcChain.xml><?xml version="1.0" encoding="utf-8"?>
<calcChain xmlns="http://schemas.openxmlformats.org/spreadsheetml/2006/main">
  <c r="AW13" i="4" l="1"/>
  <c r="AU13" i="4"/>
  <c r="AU18" i="2" s="1"/>
  <c r="AU14" i="4"/>
  <c r="AT14" i="4"/>
  <c r="AT13" i="4"/>
  <c r="AS14" i="4"/>
  <c r="AS13" i="4"/>
  <c r="D13" i="4"/>
  <c r="AM14" i="4"/>
  <c r="AM13" i="4"/>
  <c r="AM18" i="2" s="1"/>
  <c r="AR13" i="4"/>
  <c r="AQ13" i="4" s="1"/>
  <c r="C7" i="46"/>
  <c r="C6" i="46" s="1"/>
  <c r="M64" i="10"/>
  <c r="L64" i="10"/>
  <c r="K64" i="10"/>
  <c r="J64" i="10"/>
  <c r="I64" i="10"/>
  <c r="H64" i="10"/>
  <c r="G64" i="10"/>
  <c r="F64" i="10"/>
  <c r="E64" i="10"/>
  <c r="AB10" i="4"/>
  <c r="AV10" i="4"/>
  <c r="AQ10" i="4"/>
  <c r="K3" i="46" s="1"/>
  <c r="AL10" i="4"/>
  <c r="J3" i="46" s="1"/>
  <c r="AG10" i="4"/>
  <c r="I3" i="46" s="1"/>
  <c r="R10" i="4"/>
  <c r="G3" i="46" s="1"/>
  <c r="M10" i="4"/>
  <c r="E3" i="46" s="1"/>
  <c r="H10" i="4"/>
  <c r="C10" i="4"/>
  <c r="D3" i="46" s="1"/>
  <c r="C9" i="4"/>
  <c r="C3" i="46"/>
  <c r="H3" i="46"/>
  <c r="W10" i="4"/>
  <c r="M36" i="46"/>
  <c r="N36" i="46"/>
  <c r="O36" i="46"/>
  <c r="P36" i="46"/>
  <c r="Q36" i="46"/>
  <c r="Q46" i="46"/>
  <c r="P46" i="46"/>
  <c r="O46" i="46"/>
  <c r="N46" i="46"/>
  <c r="M46" i="46"/>
  <c r="Q45" i="46"/>
  <c r="Q47" i="46"/>
  <c r="Q48" i="46" s="1"/>
  <c r="P45" i="46"/>
  <c r="P47" i="46" s="1"/>
  <c r="P48" i="46" s="1"/>
  <c r="O45" i="46"/>
  <c r="O47" i="46" s="1"/>
  <c r="N45" i="46"/>
  <c r="N47" i="46"/>
  <c r="N48" i="46" s="1"/>
  <c r="M45" i="46"/>
  <c r="Q42" i="46"/>
  <c r="P42" i="46"/>
  <c r="O42" i="46"/>
  <c r="N42" i="46"/>
  <c r="M42" i="46"/>
  <c r="Q41" i="46"/>
  <c r="P41" i="46"/>
  <c r="P43" i="46" s="1"/>
  <c r="O41" i="46"/>
  <c r="N41" i="46"/>
  <c r="M41" i="46"/>
  <c r="Q38" i="46"/>
  <c r="P38" i="46"/>
  <c r="O38" i="46"/>
  <c r="N38" i="46"/>
  <c r="M38" i="46"/>
  <c r="Q37" i="46"/>
  <c r="Q39" i="46" s="1"/>
  <c r="P37" i="46"/>
  <c r="P39" i="46" s="1"/>
  <c r="P40" i="46" s="1"/>
  <c r="O37" i="46"/>
  <c r="O39" i="46" s="1"/>
  <c r="O40" i="46" s="1"/>
  <c r="N37" i="46"/>
  <c r="N39" i="46" s="1"/>
  <c r="N40" i="46" s="1"/>
  <c r="M37" i="46"/>
  <c r="M39" i="46" s="1"/>
  <c r="M40" i="46" s="1"/>
  <c r="R34" i="46"/>
  <c r="R33" i="46"/>
  <c r="R32" i="46"/>
  <c r="R31" i="46"/>
  <c r="R30" i="46"/>
  <c r="R29" i="46"/>
  <c r="R28" i="46"/>
  <c r="R25" i="46"/>
  <c r="R22" i="46"/>
  <c r="R18" i="46"/>
  <c r="R14" i="46"/>
  <c r="R11" i="46"/>
  <c r="R10" i="46"/>
  <c r="R9" i="46"/>
  <c r="R8" i="46"/>
  <c r="O48" i="46"/>
  <c r="G12" i="8"/>
  <c r="D36" i="2"/>
  <c r="C36" i="2" s="1"/>
  <c r="E36" i="2"/>
  <c r="F36" i="2"/>
  <c r="G36" i="2"/>
  <c r="AZ13" i="4"/>
  <c r="AY13" i="4"/>
  <c r="AY18" i="2" s="1"/>
  <c r="AX13" i="4"/>
  <c r="AS18" i="2"/>
  <c r="AP13" i="4"/>
  <c r="AP18" i="2" s="1"/>
  <c r="AO13" i="4"/>
  <c r="AN13" i="4"/>
  <c r="AK13" i="4"/>
  <c r="AJ13" i="4"/>
  <c r="AJ18" i="2" s="1"/>
  <c r="AI13" i="4"/>
  <c r="AH13" i="4"/>
  <c r="AH18" i="2" s="1"/>
  <c r="AF13" i="4"/>
  <c r="AE13" i="4"/>
  <c r="AE18" i="2" s="1"/>
  <c r="AD13" i="4"/>
  <c r="AD18" i="2" s="1"/>
  <c r="AC13" i="4"/>
  <c r="AC18" i="2" s="1"/>
  <c r="AA13" i="4"/>
  <c r="AA18" i="2" s="1"/>
  <c r="Z13" i="4"/>
  <c r="Z18" i="2" s="1"/>
  <c r="Y13" i="4"/>
  <c r="X13" i="4"/>
  <c r="X18" i="2" s="1"/>
  <c r="V13" i="4"/>
  <c r="V18" i="2" s="1"/>
  <c r="U13" i="4"/>
  <c r="T13" i="4"/>
  <c r="T18" i="2" s="1"/>
  <c r="S13" i="4"/>
  <c r="Q13" i="4"/>
  <c r="Q18" i="2" s="1"/>
  <c r="P13" i="4"/>
  <c r="P18" i="2" s="1"/>
  <c r="O13" i="4"/>
  <c r="N13" i="4"/>
  <c r="L13" i="4"/>
  <c r="L18" i="2" s="1"/>
  <c r="K13" i="4"/>
  <c r="J13" i="4"/>
  <c r="I13" i="4"/>
  <c r="I18" i="2" s="1"/>
  <c r="G13" i="4"/>
  <c r="G18" i="2" s="1"/>
  <c r="F13" i="4"/>
  <c r="E13" i="4"/>
  <c r="E18" i="2" s="1"/>
  <c r="O18" i="2"/>
  <c r="K18" i="2"/>
  <c r="AZ36" i="2"/>
  <c r="AY36" i="2"/>
  <c r="AX36" i="2"/>
  <c r="AW36" i="2"/>
  <c r="AV36" i="2"/>
  <c r="AU36" i="2"/>
  <c r="AT36" i="2"/>
  <c r="AS36" i="2"/>
  <c r="AR36" i="2"/>
  <c r="AP36" i="2"/>
  <c r="AO36" i="2"/>
  <c r="AN36" i="2"/>
  <c r="AM36" i="2"/>
  <c r="AK36" i="2"/>
  <c r="AJ36" i="2"/>
  <c r="AI36" i="2"/>
  <c r="AH36" i="2"/>
  <c r="AF36" i="2"/>
  <c r="AE36" i="2"/>
  <c r="AD36" i="2"/>
  <c r="AC36" i="2"/>
  <c r="AA36" i="2"/>
  <c r="Z36" i="2"/>
  <c r="Y36" i="2"/>
  <c r="X36" i="2"/>
  <c r="V36" i="2"/>
  <c r="U36" i="2"/>
  <c r="T36" i="2"/>
  <c r="S36" i="2"/>
  <c r="R36" i="2" s="1"/>
  <c r="Q36" i="2"/>
  <c r="P36" i="2"/>
  <c r="O36" i="2"/>
  <c r="N36" i="2"/>
  <c r="L36" i="2"/>
  <c r="K36" i="2"/>
  <c r="J36" i="2"/>
  <c r="I36" i="2"/>
  <c r="AZ16" i="8"/>
  <c r="AK16" i="8"/>
  <c r="V16" i="8"/>
  <c r="AU14" i="8"/>
  <c r="AF14" i="8"/>
  <c r="Q14" i="8"/>
  <c r="AP12" i="8"/>
  <c r="AA12" i="8"/>
  <c r="L16" i="8"/>
  <c r="D5" i="1"/>
  <c r="J12" i="8" s="1"/>
  <c r="C6" i="1"/>
  <c r="D26" i="14"/>
  <c r="E26" i="14"/>
  <c r="F26" i="14"/>
  <c r="G26" i="14"/>
  <c r="I26" i="14"/>
  <c r="J26" i="14"/>
  <c r="K26" i="14"/>
  <c r="L26" i="14"/>
  <c r="N26" i="14"/>
  <c r="O26" i="14"/>
  <c r="P26" i="14"/>
  <c r="Q26" i="14"/>
  <c r="S26" i="14"/>
  <c r="T26" i="14"/>
  <c r="U26" i="14"/>
  <c r="V26" i="14"/>
  <c r="X26" i="14"/>
  <c r="Y26" i="14"/>
  <c r="Z26" i="14"/>
  <c r="AA26" i="14"/>
  <c r="AC26" i="14"/>
  <c r="AD26" i="14"/>
  <c r="AE26" i="14"/>
  <c r="AF26" i="14"/>
  <c r="AH26" i="14"/>
  <c r="AI26" i="14"/>
  <c r="AJ26" i="14"/>
  <c r="AK26" i="14"/>
  <c r="AM26" i="14"/>
  <c r="AN26" i="14"/>
  <c r="AO26" i="14"/>
  <c r="AP26" i="14"/>
  <c r="AR26" i="14"/>
  <c r="AS26" i="14"/>
  <c r="AT26" i="14"/>
  <c r="AU26" i="14"/>
  <c r="AW26" i="14"/>
  <c r="AX26" i="14"/>
  <c r="AY26" i="14"/>
  <c r="AZ26" i="14"/>
  <c r="BB26" i="14"/>
  <c r="BC26" i="14"/>
  <c r="BD26" i="14"/>
  <c r="BE26" i="14"/>
  <c r="A26" i="14"/>
  <c r="BC17" i="14"/>
  <c r="BD17" i="14"/>
  <c r="BE17" i="14"/>
  <c r="BB17" i="14"/>
  <c r="AX17" i="14"/>
  <c r="AY17" i="14"/>
  <c r="AZ17" i="14"/>
  <c r="AW17" i="14"/>
  <c r="AS17" i="14"/>
  <c r="AT17" i="14"/>
  <c r="AU17" i="14"/>
  <c r="AR17" i="14"/>
  <c r="AN17" i="14"/>
  <c r="AO17" i="14"/>
  <c r="AP17" i="14"/>
  <c r="AM17" i="14"/>
  <c r="AI17" i="14"/>
  <c r="AJ17" i="14"/>
  <c r="AK17" i="14"/>
  <c r="AH17" i="14"/>
  <c r="AD17" i="14"/>
  <c r="AE17" i="14"/>
  <c r="AF17" i="14"/>
  <c r="AC17" i="14"/>
  <c r="Y17" i="14"/>
  <c r="Z17" i="14"/>
  <c r="AA17" i="14"/>
  <c r="X17" i="14"/>
  <c r="T17" i="14"/>
  <c r="U17" i="14"/>
  <c r="V17" i="14"/>
  <c r="S17" i="14"/>
  <c r="O17" i="14"/>
  <c r="P17" i="14"/>
  <c r="Q17" i="14"/>
  <c r="N17" i="14"/>
  <c r="J17" i="14"/>
  <c r="K17" i="14"/>
  <c r="L17" i="14"/>
  <c r="I17" i="14"/>
  <c r="E17" i="14"/>
  <c r="F17" i="14"/>
  <c r="G17" i="14"/>
  <c r="D17" i="14"/>
  <c r="AX14" i="4"/>
  <c r="AY14" i="4"/>
  <c r="AZ14" i="4"/>
  <c r="AW14" i="4"/>
  <c r="AR14" i="4"/>
  <c r="AN14" i="4"/>
  <c r="AO14" i="4"/>
  <c r="AP14" i="4"/>
  <c r="AK18" i="2"/>
  <c r="AI14" i="4"/>
  <c r="AJ14" i="4"/>
  <c r="AK14" i="4"/>
  <c r="AH14" i="4"/>
  <c r="AF18" i="2"/>
  <c r="AD14" i="4"/>
  <c r="AE14" i="4"/>
  <c r="AF14" i="4"/>
  <c r="AC14" i="4"/>
  <c r="Y18" i="2"/>
  <c r="Y14" i="4"/>
  <c r="Z14" i="4"/>
  <c r="AA14" i="4"/>
  <c r="X14" i="4"/>
  <c r="T14" i="4"/>
  <c r="U14" i="4"/>
  <c r="V14" i="4"/>
  <c r="S14" i="4"/>
  <c r="O14" i="4"/>
  <c r="P14" i="4"/>
  <c r="Q14" i="4"/>
  <c r="N14" i="4"/>
  <c r="J14" i="4"/>
  <c r="K14" i="4"/>
  <c r="L14" i="4"/>
  <c r="I14" i="4"/>
  <c r="BA26" i="14"/>
  <c r="AV27" i="2"/>
  <c r="AV26" i="14" s="1"/>
  <c r="AQ27" i="2"/>
  <c r="AQ26" i="14"/>
  <c r="AL27" i="2"/>
  <c r="AL26" i="14" s="1"/>
  <c r="AG27" i="2"/>
  <c r="AG26" i="14" s="1"/>
  <c r="AB27" i="2"/>
  <c r="AB26" i="14" s="1"/>
  <c r="W27" i="2"/>
  <c r="W26" i="14" s="1"/>
  <c r="R27" i="2"/>
  <c r="R26" i="14"/>
  <c r="M27" i="2"/>
  <c r="M26" i="14" s="1"/>
  <c r="H27" i="2"/>
  <c r="C27" i="2"/>
  <c r="C26" i="14" s="1"/>
  <c r="AY10" i="44"/>
  <c r="AZ23" i="2" s="1"/>
  <c r="AX10" i="44"/>
  <c r="AY23" i="2" s="1"/>
  <c r="AW10" i="44"/>
  <c r="AX23" i="2" s="1"/>
  <c r="AV10" i="44"/>
  <c r="AW23" i="2" s="1"/>
  <c r="AT10" i="44"/>
  <c r="AS10" i="44"/>
  <c r="AT23" i="2" s="1"/>
  <c r="AR10" i="44"/>
  <c r="AS23" i="2" s="1"/>
  <c r="AQ10" i="44"/>
  <c r="AR23" i="2" s="1"/>
  <c r="AO10" i="44"/>
  <c r="AP23" i="2" s="1"/>
  <c r="AN10" i="44"/>
  <c r="AO22" i="14" s="1"/>
  <c r="AM10" i="44"/>
  <c r="AL10" i="44"/>
  <c r="AJ10" i="44"/>
  <c r="AK23" i="2" s="1"/>
  <c r="AI10" i="44"/>
  <c r="AJ22" i="14" s="1"/>
  <c r="AH10" i="44"/>
  <c r="AG10" i="44"/>
  <c r="AH23" i="2"/>
  <c r="AE10" i="44"/>
  <c r="AD10" i="44"/>
  <c r="AE23" i="2" s="1"/>
  <c r="AC10" i="44"/>
  <c r="AB10" i="44"/>
  <c r="AC22" i="14" s="1"/>
  <c r="Z10" i="44"/>
  <c r="AA23" i="2" s="1"/>
  <c r="Y10" i="44"/>
  <c r="Z22" i="14" s="1"/>
  <c r="X10" i="44"/>
  <c r="Y23" i="2" s="1"/>
  <c r="W10" i="44"/>
  <c r="X23" i="2" s="1"/>
  <c r="U10" i="44"/>
  <c r="T10" i="44"/>
  <c r="U23" i="2" s="1"/>
  <c r="S10" i="44"/>
  <c r="T22" i="14" s="1"/>
  <c r="T23" i="2"/>
  <c r="R10" i="44"/>
  <c r="S22" i="14" s="1"/>
  <c r="P10" i="44"/>
  <c r="Q22" i="14"/>
  <c r="Q23" i="2"/>
  <c r="O10" i="44"/>
  <c r="N10" i="44"/>
  <c r="O23" i="2" s="1"/>
  <c r="M10" i="44"/>
  <c r="I10" i="44"/>
  <c r="J22" i="14" s="1"/>
  <c r="J10" i="44"/>
  <c r="K23" i="2"/>
  <c r="K10" i="44"/>
  <c r="L23" i="2" s="1"/>
  <c r="H10" i="44"/>
  <c r="I23" i="2"/>
  <c r="D10" i="44"/>
  <c r="E23" i="2"/>
  <c r="E10" i="44"/>
  <c r="F10" i="44"/>
  <c r="G23" i="2" s="1"/>
  <c r="C10" i="44"/>
  <c r="D22" i="14" s="1"/>
  <c r="AU4" i="44"/>
  <c r="AP4" i="44"/>
  <c r="AK4" i="44"/>
  <c r="AF4" i="44"/>
  <c r="AA4" i="44"/>
  <c r="V4" i="44"/>
  <c r="Q4" i="44"/>
  <c r="L4" i="44"/>
  <c r="G4" i="44"/>
  <c r="B4" i="44"/>
  <c r="G14" i="4"/>
  <c r="F14" i="4"/>
  <c r="E14" i="4"/>
  <c r="D14" i="4"/>
  <c r="AX18" i="2"/>
  <c r="F18" i="2"/>
  <c r="L6" i="39"/>
  <c r="AY31" i="43"/>
  <c r="AX31" i="43"/>
  <c r="AW31" i="43"/>
  <c r="AV31" i="43"/>
  <c r="AT31" i="43"/>
  <c r="AS31" i="43"/>
  <c r="AR31" i="43"/>
  <c r="AQ31" i="43"/>
  <c r="AO31" i="43"/>
  <c r="AN31" i="43"/>
  <c r="AM31" i="43"/>
  <c r="AL31" i="43"/>
  <c r="AJ31" i="43"/>
  <c r="AI31" i="43"/>
  <c r="AH31" i="43"/>
  <c r="AG31" i="43"/>
  <c r="AE31" i="43"/>
  <c r="AD31" i="43"/>
  <c r="AC31" i="43"/>
  <c r="AB31" i="43"/>
  <c r="Z31" i="43"/>
  <c r="Y31" i="43"/>
  <c r="X31" i="43"/>
  <c r="W31" i="43"/>
  <c r="U31" i="43"/>
  <c r="T31" i="43"/>
  <c r="S31" i="43"/>
  <c r="R31" i="43"/>
  <c r="P31" i="43"/>
  <c r="O31" i="43"/>
  <c r="N31" i="43"/>
  <c r="M31" i="43"/>
  <c r="K31" i="43"/>
  <c r="J31" i="43"/>
  <c r="I31" i="43"/>
  <c r="H31" i="43"/>
  <c r="F31" i="43"/>
  <c r="E31" i="43"/>
  <c r="D31" i="43"/>
  <c r="C31" i="43"/>
  <c r="C30" i="43"/>
  <c r="AY13" i="43"/>
  <c r="AX13" i="43"/>
  <c r="AW13" i="43"/>
  <c r="AV13" i="43"/>
  <c r="AT13" i="43"/>
  <c r="AS13" i="43"/>
  <c r="AS15" i="43" s="1"/>
  <c r="AR13" i="43"/>
  <c r="AQ13" i="43"/>
  <c r="AO13" i="43"/>
  <c r="AO15" i="43" s="1"/>
  <c r="AN13" i="43"/>
  <c r="AN15" i="43"/>
  <c r="AM13" i="43"/>
  <c r="AL13" i="43"/>
  <c r="AJ13" i="43"/>
  <c r="AI13" i="43"/>
  <c r="AH13" i="43"/>
  <c r="AG13" i="43"/>
  <c r="AG15" i="43" s="1"/>
  <c r="AE13" i="43"/>
  <c r="AD13" i="43"/>
  <c r="AC13" i="43"/>
  <c r="AC15" i="43" s="1"/>
  <c r="AB13" i="43"/>
  <c r="Z13" i="43"/>
  <c r="Y13" i="43"/>
  <c r="Z19" i="2" s="1"/>
  <c r="X13" i="43"/>
  <c r="X15" i="43" s="1"/>
  <c r="W13" i="43"/>
  <c r="W15" i="43" s="1"/>
  <c r="U13" i="43"/>
  <c r="U15" i="43"/>
  <c r="T13" i="43"/>
  <c r="T15" i="43" s="1"/>
  <c r="S13" i="43"/>
  <c r="S15" i="43" s="1"/>
  <c r="R13" i="43"/>
  <c r="P13" i="43"/>
  <c r="O13" i="43"/>
  <c r="O15" i="43" s="1"/>
  <c r="N13" i="43"/>
  <c r="N15" i="43" s="1"/>
  <c r="M13" i="43"/>
  <c r="K13" i="43"/>
  <c r="J13" i="43"/>
  <c r="J15" i="43" s="1"/>
  <c r="I13" i="43"/>
  <c r="H13" i="43"/>
  <c r="F13" i="43"/>
  <c r="F15" i="43"/>
  <c r="E13" i="43"/>
  <c r="F18" i="14" s="1"/>
  <c r="D13" i="43"/>
  <c r="C13" i="43"/>
  <c r="B13" i="43" s="1"/>
  <c r="C15" i="43"/>
  <c r="C12" i="43"/>
  <c r="C14" i="43" s="1"/>
  <c r="B23" i="43" s="1"/>
  <c r="C23" i="43" s="1"/>
  <c r="AU11" i="43"/>
  <c r="AP11" i="43"/>
  <c r="AK11" i="43"/>
  <c r="AF11" i="43"/>
  <c r="AA11" i="43"/>
  <c r="V11" i="43"/>
  <c r="Q11" i="43"/>
  <c r="L11" i="43"/>
  <c r="G11" i="43"/>
  <c r="B11" i="43"/>
  <c r="D10" i="43"/>
  <c r="E10" i="43" s="1"/>
  <c r="F10" i="43" s="1"/>
  <c r="H10" i="43" s="1"/>
  <c r="I10" i="43" s="1"/>
  <c r="J10" i="43" s="1"/>
  <c r="K10" i="43" s="1"/>
  <c r="AU9" i="43"/>
  <c r="AP9" i="43"/>
  <c r="AK9" i="43"/>
  <c r="AF9" i="43"/>
  <c r="AA9" i="43"/>
  <c r="V9" i="43"/>
  <c r="Q9" i="43"/>
  <c r="L9" i="43"/>
  <c r="G9" i="43"/>
  <c r="B9" i="43"/>
  <c r="D8" i="43"/>
  <c r="E8" i="43" s="1"/>
  <c r="F8" i="43" s="1"/>
  <c r="AU4" i="43"/>
  <c r="AP4" i="43"/>
  <c r="AK4" i="43"/>
  <c r="AF4" i="43"/>
  <c r="AA4" i="43"/>
  <c r="V4" i="43"/>
  <c r="Q4" i="43"/>
  <c r="L4" i="43"/>
  <c r="G4" i="43"/>
  <c r="B4" i="43"/>
  <c r="C6" i="10"/>
  <c r="C27" i="10" s="1"/>
  <c r="D8" i="3"/>
  <c r="D10" i="3"/>
  <c r="D3" i="1"/>
  <c r="D4" i="1"/>
  <c r="C31" i="3"/>
  <c r="C30" i="3" s="1"/>
  <c r="D30" i="3" s="1"/>
  <c r="E30" i="3" s="1"/>
  <c r="F30" i="3" s="1"/>
  <c r="AY31" i="3"/>
  <c r="AX31" i="3"/>
  <c r="AW31" i="3"/>
  <c r="AV31" i="3"/>
  <c r="AT31" i="3"/>
  <c r="AS31" i="3"/>
  <c r="AR31" i="3"/>
  <c r="AQ31" i="3"/>
  <c r="AO31" i="3"/>
  <c r="AN31" i="3"/>
  <c r="AM31" i="3"/>
  <c r="AL31" i="3"/>
  <c r="AJ31" i="3"/>
  <c r="AI31" i="3"/>
  <c r="AH31" i="3"/>
  <c r="AG31" i="3"/>
  <c r="AE31" i="3"/>
  <c r="AD31" i="3"/>
  <c r="AC31" i="3"/>
  <c r="AB31" i="3"/>
  <c r="Z31" i="3"/>
  <c r="Y31" i="3"/>
  <c r="X31" i="3"/>
  <c r="W31" i="3"/>
  <c r="U31" i="3"/>
  <c r="T31" i="3"/>
  <c r="S31" i="3"/>
  <c r="R31" i="3"/>
  <c r="P31" i="3"/>
  <c r="O31" i="3"/>
  <c r="N31" i="3"/>
  <c r="M31" i="3"/>
  <c r="K31" i="3"/>
  <c r="J31" i="3"/>
  <c r="I31" i="3"/>
  <c r="H31" i="3"/>
  <c r="D31" i="3"/>
  <c r="E31" i="3"/>
  <c r="F31" i="3"/>
  <c r="A25" i="14"/>
  <c r="C30" i="14"/>
  <c r="C29" i="14"/>
  <c r="C28" i="14"/>
  <c r="H29" i="14"/>
  <c r="M29" i="14"/>
  <c r="R29" i="14"/>
  <c r="W29" i="14"/>
  <c r="AB29" i="14"/>
  <c r="AG29" i="14"/>
  <c r="AL29" i="14"/>
  <c r="AQ29" i="14"/>
  <c r="AV29" i="14"/>
  <c r="BA29" i="14"/>
  <c r="H30" i="14"/>
  <c r="M30" i="14"/>
  <c r="R30" i="14"/>
  <c r="W30" i="14"/>
  <c r="AB30" i="14"/>
  <c r="AG30" i="14"/>
  <c r="AL30" i="14"/>
  <c r="AQ30" i="14"/>
  <c r="AV30" i="14"/>
  <c r="BA30" i="14"/>
  <c r="C31" i="2"/>
  <c r="H31" i="2"/>
  <c r="M31" i="2"/>
  <c r="R31" i="2"/>
  <c r="W31" i="2"/>
  <c r="AB31" i="2"/>
  <c r="AG31" i="2"/>
  <c r="AL31" i="2"/>
  <c r="AQ31" i="2"/>
  <c r="AV31" i="2"/>
  <c r="C30" i="2"/>
  <c r="H30" i="2"/>
  <c r="M30" i="2"/>
  <c r="R30" i="2"/>
  <c r="W30" i="2"/>
  <c r="AB30" i="2"/>
  <c r="AG30" i="2"/>
  <c r="AL30" i="2"/>
  <c r="AQ30" i="2"/>
  <c r="AV30" i="2"/>
  <c r="C29" i="2"/>
  <c r="B29" i="2" s="1"/>
  <c r="J6" i="11"/>
  <c r="J21" i="11" s="1"/>
  <c r="J7" i="11"/>
  <c r="K6" i="11"/>
  <c r="K21" i="11" s="1"/>
  <c r="K7" i="11"/>
  <c r="K23" i="11" s="1"/>
  <c r="I6" i="11"/>
  <c r="I21" i="11" s="1"/>
  <c r="I7" i="11"/>
  <c r="C6" i="11"/>
  <c r="H6" i="11"/>
  <c r="H21" i="11" s="1"/>
  <c r="H7" i="11"/>
  <c r="H23" i="11" s="1"/>
  <c r="G6" i="11"/>
  <c r="G21" i="11" s="1"/>
  <c r="G7" i="11"/>
  <c r="G23" i="11" s="1"/>
  <c r="F6" i="11"/>
  <c r="F7" i="11"/>
  <c r="F23" i="11" s="1"/>
  <c r="E6" i="11"/>
  <c r="E7" i="11"/>
  <c r="E23" i="11" s="1"/>
  <c r="D6" i="11"/>
  <c r="D7" i="11"/>
  <c r="D23" i="11" s="1"/>
  <c r="C7" i="11"/>
  <c r="B6" i="11"/>
  <c r="B21" i="11" s="1"/>
  <c r="B7" i="11"/>
  <c r="A6" i="11"/>
  <c r="A7" i="11"/>
  <c r="BF1" i="37"/>
  <c r="BG1" i="37" s="1"/>
  <c r="BH1" i="37" s="1"/>
  <c r="BI1" i="37" s="1"/>
  <c r="BI3" i="37" s="1"/>
  <c r="BA1" i="37"/>
  <c r="BA3" i="37"/>
  <c r="AQ1" i="37"/>
  <c r="AQ3" i="37" s="1"/>
  <c r="AV1" i="37"/>
  <c r="AW1" i="37" s="1"/>
  <c r="AW3" i="37" s="1"/>
  <c r="AL1" i="37"/>
  <c r="AM1" i="37" s="1"/>
  <c r="AM3" i="37" s="1"/>
  <c r="AG1" i="37"/>
  <c r="AH1" i="37" s="1"/>
  <c r="AB1" i="37"/>
  <c r="AC1" i="37" s="1"/>
  <c r="I6" i="10"/>
  <c r="I27" i="10" s="1"/>
  <c r="R1" i="37"/>
  <c r="W1" i="37"/>
  <c r="H6" i="10"/>
  <c r="H27" i="10" s="1"/>
  <c r="G6" i="10"/>
  <c r="G27" i="10" s="1"/>
  <c r="M1" i="37"/>
  <c r="M3" i="37" s="1"/>
  <c r="F6" i="10"/>
  <c r="F27" i="10" s="1"/>
  <c r="H1" i="37"/>
  <c r="I1" i="37" s="1"/>
  <c r="E6" i="10"/>
  <c r="E27" i="10" s="1"/>
  <c r="C1" i="37"/>
  <c r="D1" i="37" s="1"/>
  <c r="D6" i="10"/>
  <c r="D27" i="10" s="1"/>
  <c r="K8" i="11"/>
  <c r="K6" i="34" s="1"/>
  <c r="J8" i="11"/>
  <c r="J6" i="34" s="1"/>
  <c r="I8" i="11"/>
  <c r="I6" i="34" s="1"/>
  <c r="H8" i="11"/>
  <c r="H6" i="34" s="1"/>
  <c r="G8" i="11"/>
  <c r="G6" i="34" s="1"/>
  <c r="E8" i="11"/>
  <c r="E6" i="34" s="1"/>
  <c r="F8" i="11"/>
  <c r="F6" i="34" s="1"/>
  <c r="D8" i="11"/>
  <c r="D6" i="34" s="1"/>
  <c r="C8" i="11"/>
  <c r="C6" i="34" s="1"/>
  <c r="B8" i="11"/>
  <c r="B6" i="34" s="1"/>
  <c r="M6" i="10"/>
  <c r="M27" i="10" s="1"/>
  <c r="L6" i="10"/>
  <c r="L27" i="10" s="1"/>
  <c r="K6" i="10"/>
  <c r="K27" i="10" s="1"/>
  <c r="J6" i="10"/>
  <c r="J27" i="10" s="1"/>
  <c r="BE15" i="14"/>
  <c r="BE35" i="14" s="1"/>
  <c r="BD15" i="14"/>
  <c r="BD35" i="14" s="1"/>
  <c r="BC15" i="14"/>
  <c r="BC35" i="14" s="1"/>
  <c r="BB15" i="14"/>
  <c r="BB35" i="14" s="1"/>
  <c r="BA35" i="14" s="1"/>
  <c r="AZ15" i="14"/>
  <c r="AZ35" i="14" s="1"/>
  <c r="AY15" i="14"/>
  <c r="AY35" i="14" s="1"/>
  <c r="AX15" i="14"/>
  <c r="AX35" i="14" s="1"/>
  <c r="AW15" i="14"/>
  <c r="AW35" i="14" s="1"/>
  <c r="AU15" i="14"/>
  <c r="AU35" i="14" s="1"/>
  <c r="AT15" i="14"/>
  <c r="AT35" i="14" s="1"/>
  <c r="AS15" i="14"/>
  <c r="AS35" i="14" s="1"/>
  <c r="AR15" i="14"/>
  <c r="AR35" i="14" s="1"/>
  <c r="AP15" i="14"/>
  <c r="AP35" i="14" s="1"/>
  <c r="AO15" i="14"/>
  <c r="AO35" i="14" s="1"/>
  <c r="AN15" i="14"/>
  <c r="AN35" i="14" s="1"/>
  <c r="AM15" i="14"/>
  <c r="AM35" i="14" s="1"/>
  <c r="AK15" i="14"/>
  <c r="AK35" i="14" s="1"/>
  <c r="AJ15" i="14"/>
  <c r="AJ35" i="14" s="1"/>
  <c r="AI15" i="14"/>
  <c r="AI35" i="14" s="1"/>
  <c r="AH15" i="14"/>
  <c r="AH35" i="14" s="1"/>
  <c r="AF15" i="14"/>
  <c r="AF35" i="14" s="1"/>
  <c r="AE15" i="14"/>
  <c r="AE35" i="14" s="1"/>
  <c r="AD15" i="14"/>
  <c r="AD35" i="14" s="1"/>
  <c r="AC15" i="14"/>
  <c r="AC35" i="14" s="1"/>
  <c r="AA15" i="14"/>
  <c r="AA35" i="14" s="1"/>
  <c r="Z15" i="14"/>
  <c r="Z35" i="14" s="1"/>
  <c r="Y15" i="14"/>
  <c r="Y35" i="14" s="1"/>
  <c r="X15" i="14"/>
  <c r="X35" i="14" s="1"/>
  <c r="V15" i="14"/>
  <c r="V35" i="14" s="1"/>
  <c r="U15" i="14"/>
  <c r="U35" i="14" s="1"/>
  <c r="T15" i="14"/>
  <c r="T35" i="14" s="1"/>
  <c r="S15" i="14"/>
  <c r="S35" i="14" s="1"/>
  <c r="Q15" i="14"/>
  <c r="Q35" i="14" s="1"/>
  <c r="P15" i="14"/>
  <c r="P35" i="14" s="1"/>
  <c r="O15" i="14"/>
  <c r="O35" i="14" s="1"/>
  <c r="N15" i="14"/>
  <c r="N35" i="14" s="1"/>
  <c r="L15" i="14"/>
  <c r="L35" i="14" s="1"/>
  <c r="K15" i="14"/>
  <c r="K35" i="14" s="1"/>
  <c r="J15" i="14"/>
  <c r="J35" i="14" s="1"/>
  <c r="I15" i="14"/>
  <c r="I35" i="14" s="1"/>
  <c r="AV5" i="2"/>
  <c r="AQ5" i="2"/>
  <c r="AL5" i="2"/>
  <c r="AG5" i="2"/>
  <c r="AB5" i="2"/>
  <c r="W5" i="2"/>
  <c r="R5" i="2"/>
  <c r="M5" i="2"/>
  <c r="H5" i="2"/>
  <c r="C5" i="2"/>
  <c r="E15" i="14"/>
  <c r="E35" i="14" s="1"/>
  <c r="F15" i="14"/>
  <c r="F35" i="14" s="1"/>
  <c r="G15" i="14"/>
  <c r="G35" i="14" s="1"/>
  <c r="D15" i="14"/>
  <c r="D35" i="14" s="1"/>
  <c r="BA6" i="14"/>
  <c r="AV6" i="14"/>
  <c r="AQ6" i="14"/>
  <c r="AL6" i="14"/>
  <c r="AG6" i="14"/>
  <c r="AB6" i="14"/>
  <c r="W6" i="14"/>
  <c r="R6" i="14"/>
  <c r="M6" i="14"/>
  <c r="H6" i="14"/>
  <c r="C6" i="14"/>
  <c r="G4" i="3"/>
  <c r="L4" i="3"/>
  <c r="Q4" i="3"/>
  <c r="V4" i="3"/>
  <c r="AA4" i="3"/>
  <c r="AF4" i="3"/>
  <c r="AK4" i="3"/>
  <c r="AP4" i="3"/>
  <c r="AU4" i="3"/>
  <c r="H4" i="4"/>
  <c r="M4" i="4"/>
  <c r="R4" i="4"/>
  <c r="W4" i="4"/>
  <c r="AB4" i="4"/>
  <c r="AG4" i="4"/>
  <c r="AL4" i="4"/>
  <c r="AQ4" i="4"/>
  <c r="AV4" i="4"/>
  <c r="C4" i="4"/>
  <c r="H4" i="5"/>
  <c r="M4" i="5"/>
  <c r="R4" i="5"/>
  <c r="W4" i="5"/>
  <c r="AB4" i="5"/>
  <c r="AG4" i="5"/>
  <c r="AL4" i="5"/>
  <c r="AQ4" i="5"/>
  <c r="AV4" i="5"/>
  <c r="C4" i="5"/>
  <c r="J4" i="12"/>
  <c r="O4" i="12"/>
  <c r="T4" i="12"/>
  <c r="Y4" i="12"/>
  <c r="AD4" i="12"/>
  <c r="AI4" i="12"/>
  <c r="AN4" i="12"/>
  <c r="AS4" i="12"/>
  <c r="AX4" i="12"/>
  <c r="N4" i="6"/>
  <c r="S4" i="6"/>
  <c r="X4" i="6"/>
  <c r="AC4" i="6"/>
  <c r="AH4" i="6"/>
  <c r="AM4" i="6"/>
  <c r="AR4" i="6"/>
  <c r="AW4" i="6"/>
  <c r="I4" i="6"/>
  <c r="C28" i="2"/>
  <c r="B4" i="3"/>
  <c r="E4" i="12"/>
  <c r="D4" i="6"/>
  <c r="AZ11" i="5"/>
  <c r="AY11" i="5"/>
  <c r="AX11" i="5"/>
  <c r="AW11" i="5"/>
  <c r="AU11" i="5"/>
  <c r="AT11" i="5"/>
  <c r="AS11" i="5"/>
  <c r="AR11" i="5"/>
  <c r="AP11" i="5"/>
  <c r="AO11" i="5"/>
  <c r="AN11" i="5"/>
  <c r="AM11" i="5"/>
  <c r="AK11" i="5"/>
  <c r="AJ11" i="5"/>
  <c r="AI11" i="5"/>
  <c r="AH11" i="5"/>
  <c r="AF11" i="5"/>
  <c r="AE11" i="5"/>
  <c r="AD11" i="5"/>
  <c r="AC11" i="5"/>
  <c r="AA11" i="5"/>
  <c r="Z11" i="5"/>
  <c r="Y11" i="5"/>
  <c r="X11" i="5"/>
  <c r="V11" i="5"/>
  <c r="U11" i="5"/>
  <c r="T11" i="5"/>
  <c r="S11" i="5"/>
  <c r="Q11" i="5"/>
  <c r="P11" i="5"/>
  <c r="O11" i="5"/>
  <c r="N11" i="5"/>
  <c r="L11" i="5"/>
  <c r="K11" i="5"/>
  <c r="J11" i="5"/>
  <c r="I11" i="5"/>
  <c r="G11" i="5"/>
  <c r="F11" i="5"/>
  <c r="E11" i="5"/>
  <c r="D11" i="5"/>
  <c r="D10" i="5"/>
  <c r="AX29" i="12"/>
  <c r="AS29" i="12"/>
  <c r="AN29" i="12"/>
  <c r="AI29" i="12"/>
  <c r="AD29" i="12"/>
  <c r="Y29" i="12"/>
  <c r="T29" i="12"/>
  <c r="O29" i="12"/>
  <c r="J29" i="12"/>
  <c r="E29" i="12"/>
  <c r="AX28" i="12"/>
  <c r="AS28" i="12"/>
  <c r="AN28" i="12"/>
  <c r="AI28" i="12"/>
  <c r="AD28" i="12"/>
  <c r="Y28" i="12"/>
  <c r="T28" i="12"/>
  <c r="O28" i="12"/>
  <c r="J28" i="12"/>
  <c r="E28" i="12"/>
  <c r="AX27" i="12"/>
  <c r="AS27" i="12"/>
  <c r="AN27" i="12"/>
  <c r="AI27" i="12"/>
  <c r="AD27" i="12"/>
  <c r="Y27" i="12"/>
  <c r="T27" i="12"/>
  <c r="O27" i="12"/>
  <c r="J27" i="12"/>
  <c r="E27" i="12"/>
  <c r="AX26" i="12"/>
  <c r="AS26" i="12"/>
  <c r="AN26" i="12"/>
  <c r="AI26" i="12"/>
  <c r="AD26" i="12"/>
  <c r="Y26" i="12"/>
  <c r="T26" i="12"/>
  <c r="O26" i="12"/>
  <c r="J26" i="12"/>
  <c r="E26" i="12"/>
  <c r="AX25" i="12"/>
  <c r="AS25" i="12"/>
  <c r="AN25" i="12"/>
  <c r="AI25" i="12"/>
  <c r="AD25" i="12"/>
  <c r="Y25" i="12"/>
  <c r="T25" i="12"/>
  <c r="O25" i="12"/>
  <c r="J25" i="12"/>
  <c r="E25" i="12"/>
  <c r="AX24" i="12"/>
  <c r="AS24" i="12"/>
  <c r="AN24" i="12"/>
  <c r="AI24" i="12"/>
  <c r="AD24" i="12"/>
  <c r="Y24" i="12"/>
  <c r="T24" i="12"/>
  <c r="O24" i="12"/>
  <c r="J24" i="12"/>
  <c r="E24" i="12"/>
  <c r="AX23" i="12"/>
  <c r="AS23" i="12"/>
  <c r="AN23" i="12"/>
  <c r="AI23" i="12"/>
  <c r="AD23" i="12"/>
  <c r="Y23" i="12"/>
  <c r="T23" i="12"/>
  <c r="O23" i="12"/>
  <c r="J23" i="12"/>
  <c r="E23" i="12"/>
  <c r="AX22" i="12"/>
  <c r="AS22" i="12"/>
  <c r="AN22" i="12"/>
  <c r="AI22" i="12"/>
  <c r="AD22" i="12"/>
  <c r="Y22" i="12"/>
  <c r="T22" i="12"/>
  <c r="O22" i="12"/>
  <c r="J22" i="12"/>
  <c r="E22" i="12"/>
  <c r="AX21" i="12"/>
  <c r="AS21" i="12"/>
  <c r="AN21" i="12"/>
  <c r="AI21" i="12"/>
  <c r="AD21" i="12"/>
  <c r="Y21" i="12"/>
  <c r="T21" i="12"/>
  <c r="O21" i="12"/>
  <c r="J21" i="12"/>
  <c r="E21" i="12"/>
  <c r="AX20" i="12"/>
  <c r="AS20" i="12"/>
  <c r="AN20" i="12"/>
  <c r="AI20" i="12"/>
  <c r="AD20" i="12"/>
  <c r="Y20" i="12"/>
  <c r="T20" i="12"/>
  <c r="O20" i="12"/>
  <c r="J20" i="12"/>
  <c r="E20" i="12"/>
  <c r="L51" i="39"/>
  <c r="M51" i="39"/>
  <c r="N51" i="39" s="1"/>
  <c r="O51" i="39" s="1"/>
  <c r="L52" i="39"/>
  <c r="M52" i="39" s="1"/>
  <c r="N52" i="39" s="1"/>
  <c r="O52" i="39" s="1"/>
  <c r="L53" i="39"/>
  <c r="M53" i="39"/>
  <c r="N53" i="39" s="1"/>
  <c r="O53" i="39" s="1"/>
  <c r="L54" i="39"/>
  <c r="M54" i="39"/>
  <c r="N54" i="39" s="1"/>
  <c r="O54" i="39" s="1"/>
  <c r="L55" i="39"/>
  <c r="M55" i="39" s="1"/>
  <c r="N55" i="39" s="1"/>
  <c r="O55" i="39" s="1"/>
  <c r="R29" i="2"/>
  <c r="M29" i="2"/>
  <c r="H29" i="2"/>
  <c r="BA28" i="14"/>
  <c r="AV28" i="14"/>
  <c r="AQ28" i="14"/>
  <c r="AL28" i="14"/>
  <c r="AG28" i="14"/>
  <c r="AB28" i="14"/>
  <c r="W28" i="14"/>
  <c r="R28" i="14"/>
  <c r="M28" i="14"/>
  <c r="H28" i="14"/>
  <c r="BA24" i="14"/>
  <c r="AG24" i="14"/>
  <c r="AL24" i="14"/>
  <c r="AQ24" i="14"/>
  <c r="AV24" i="14"/>
  <c r="AB24" i="14"/>
  <c r="W24" i="14"/>
  <c r="R24" i="14"/>
  <c r="M24" i="14"/>
  <c r="H24" i="14"/>
  <c r="C24" i="14"/>
  <c r="A23" i="14"/>
  <c r="A24" i="14"/>
  <c r="A22" i="14"/>
  <c r="AV25" i="2"/>
  <c r="AQ25" i="2"/>
  <c r="AL25" i="2"/>
  <c r="AG25" i="2"/>
  <c r="AB25" i="2"/>
  <c r="W25" i="2"/>
  <c r="R25" i="2"/>
  <c r="M25" i="2"/>
  <c r="H25" i="2"/>
  <c r="C25" i="2"/>
  <c r="B25" i="2" s="1"/>
  <c r="AV29" i="2"/>
  <c r="AQ29" i="2"/>
  <c r="AL29" i="2"/>
  <c r="AG29" i="2"/>
  <c r="AB29" i="2"/>
  <c r="W29" i="2"/>
  <c r="F4" i="39"/>
  <c r="E4" i="39"/>
  <c r="L12" i="39"/>
  <c r="M12" i="39" s="1"/>
  <c r="N12" i="39" s="1"/>
  <c r="O12" i="39" s="1"/>
  <c r="L13" i="39"/>
  <c r="M13" i="39" s="1"/>
  <c r="N13" i="39" s="1"/>
  <c r="O13" i="39" s="1"/>
  <c r="L14" i="39"/>
  <c r="M14" i="39" s="1"/>
  <c r="N14" i="39" s="1"/>
  <c r="O14" i="39"/>
  <c r="L15" i="39"/>
  <c r="M15" i="39" s="1"/>
  <c r="N15" i="39" s="1"/>
  <c r="O15" i="39" s="1"/>
  <c r="L16" i="39"/>
  <c r="M16" i="39" s="1"/>
  <c r="N16" i="39" s="1"/>
  <c r="O16" i="39" s="1"/>
  <c r="L17" i="39"/>
  <c r="M17" i="39" s="1"/>
  <c r="N17" i="39" s="1"/>
  <c r="O17" i="39" s="1"/>
  <c r="L18" i="39"/>
  <c r="M18" i="39" s="1"/>
  <c r="N18" i="39" s="1"/>
  <c r="O18" i="39" s="1"/>
  <c r="L19" i="39"/>
  <c r="M19" i="39" s="1"/>
  <c r="N19" i="39" s="1"/>
  <c r="O19" i="39" s="1"/>
  <c r="L20" i="39"/>
  <c r="M20" i="39" s="1"/>
  <c r="N20" i="39" s="1"/>
  <c r="O20" i="39"/>
  <c r="L21" i="39"/>
  <c r="M21" i="39" s="1"/>
  <c r="N21" i="39" s="1"/>
  <c r="O21" i="39" s="1"/>
  <c r="L22" i="39"/>
  <c r="M22" i="39" s="1"/>
  <c r="N22" i="39" s="1"/>
  <c r="O22" i="39" s="1"/>
  <c r="L23" i="39"/>
  <c r="M23" i="39" s="1"/>
  <c r="N23" i="39" s="1"/>
  <c r="O23" i="39"/>
  <c r="L24" i="39"/>
  <c r="M24" i="39" s="1"/>
  <c r="N24" i="39" s="1"/>
  <c r="O24" i="39" s="1"/>
  <c r="L25" i="39"/>
  <c r="M25" i="39" s="1"/>
  <c r="N25" i="39" s="1"/>
  <c r="O25" i="39" s="1"/>
  <c r="L26" i="39"/>
  <c r="M26" i="39" s="1"/>
  <c r="N26" i="39" s="1"/>
  <c r="O26" i="39" s="1"/>
  <c r="L27" i="39"/>
  <c r="M27" i="39" s="1"/>
  <c r="N27" i="39" s="1"/>
  <c r="O27" i="39" s="1"/>
  <c r="L28" i="39"/>
  <c r="M28" i="39" s="1"/>
  <c r="N28" i="39" s="1"/>
  <c r="O28" i="39" s="1"/>
  <c r="L29" i="39"/>
  <c r="M29" i="39" s="1"/>
  <c r="N29" i="39" s="1"/>
  <c r="O29" i="39"/>
  <c r="L30" i="39"/>
  <c r="M30" i="39" s="1"/>
  <c r="N30" i="39" s="1"/>
  <c r="O30" i="39" s="1"/>
  <c r="L31" i="39"/>
  <c r="M31" i="39" s="1"/>
  <c r="N31" i="39" s="1"/>
  <c r="O31" i="39" s="1"/>
  <c r="L32" i="39"/>
  <c r="M32" i="39" s="1"/>
  <c r="N32" i="39" s="1"/>
  <c r="O32" i="39"/>
  <c r="L33" i="39"/>
  <c r="M33" i="39" s="1"/>
  <c r="N33" i="39" s="1"/>
  <c r="O33" i="39" s="1"/>
  <c r="L34" i="39"/>
  <c r="M34" i="39" s="1"/>
  <c r="N34" i="39" s="1"/>
  <c r="O34" i="39" s="1"/>
  <c r="L35" i="39"/>
  <c r="M35" i="39" s="1"/>
  <c r="N35" i="39" s="1"/>
  <c r="O35" i="39" s="1"/>
  <c r="L36" i="39"/>
  <c r="M36" i="39" s="1"/>
  <c r="N36" i="39" s="1"/>
  <c r="O36" i="39" s="1"/>
  <c r="L37" i="39"/>
  <c r="M37" i="39" s="1"/>
  <c r="N37" i="39" s="1"/>
  <c r="O37" i="39" s="1"/>
  <c r="L38" i="39"/>
  <c r="M38" i="39" s="1"/>
  <c r="N38" i="39" s="1"/>
  <c r="O38" i="39"/>
  <c r="L39" i="39"/>
  <c r="M39" i="39" s="1"/>
  <c r="N39" i="39" s="1"/>
  <c r="O39" i="39" s="1"/>
  <c r="L40" i="39"/>
  <c r="M40" i="39" s="1"/>
  <c r="N40" i="39" s="1"/>
  <c r="O40" i="39" s="1"/>
  <c r="L41" i="39"/>
  <c r="M41" i="39" s="1"/>
  <c r="N41" i="39" s="1"/>
  <c r="O41" i="39"/>
  <c r="L42" i="39"/>
  <c r="M42" i="39" s="1"/>
  <c r="N42" i="39" s="1"/>
  <c r="O42" i="39" s="1"/>
  <c r="L43" i="39"/>
  <c r="M43" i="39" s="1"/>
  <c r="N43" i="39" s="1"/>
  <c r="O43" i="39" s="1"/>
  <c r="L44" i="39"/>
  <c r="M44" i="39" s="1"/>
  <c r="N44" i="39" s="1"/>
  <c r="O44" i="39" s="1"/>
  <c r="L45" i="39"/>
  <c r="M45" i="39" s="1"/>
  <c r="N45" i="39" s="1"/>
  <c r="O45" i="39" s="1"/>
  <c r="L46" i="39"/>
  <c r="M46" i="39" s="1"/>
  <c r="N46" i="39" s="1"/>
  <c r="O46" i="39" s="1"/>
  <c r="L47" i="39"/>
  <c r="M47" i="39" s="1"/>
  <c r="N47" i="39" s="1"/>
  <c r="O47" i="39"/>
  <c r="L48" i="39"/>
  <c r="M48" i="39" s="1"/>
  <c r="N48" i="39" s="1"/>
  <c r="O48" i="39" s="1"/>
  <c r="L49" i="39"/>
  <c r="M49" i="39" s="1"/>
  <c r="N49" i="39" s="1"/>
  <c r="O49" i="39" s="1"/>
  <c r="L50" i="39"/>
  <c r="M50" i="39" s="1"/>
  <c r="N50" i="39" s="1"/>
  <c r="O50" i="39"/>
  <c r="L11" i="39"/>
  <c r="M11" i="39" s="1"/>
  <c r="N11" i="39" s="1"/>
  <c r="O11" i="39" s="1"/>
  <c r="L10" i="39"/>
  <c r="M10" i="39" s="1"/>
  <c r="N10" i="39" s="1"/>
  <c r="O10" i="39" s="1"/>
  <c r="L9" i="39"/>
  <c r="M9" i="39" s="1"/>
  <c r="N9" i="39" s="1"/>
  <c r="O9" i="39" s="1"/>
  <c r="L8" i="39"/>
  <c r="M8" i="39" s="1"/>
  <c r="N8" i="39" s="1"/>
  <c r="O8" i="39" s="1"/>
  <c r="L7" i="39"/>
  <c r="M7" i="39" s="1"/>
  <c r="N7" i="39" s="1"/>
  <c r="O7" i="39" s="1"/>
  <c r="D18" i="36"/>
  <c r="H81" i="40" s="1"/>
  <c r="D17" i="36"/>
  <c r="H80" i="40"/>
  <c r="D16" i="14"/>
  <c r="C13" i="3"/>
  <c r="C12" i="3"/>
  <c r="C14" i="3" s="1"/>
  <c r="B23" i="3" s="1"/>
  <c r="C23" i="3" s="1"/>
  <c r="E10" i="5"/>
  <c r="E16" i="14"/>
  <c r="D13" i="3"/>
  <c r="F10" i="5"/>
  <c r="F16" i="14"/>
  <c r="E13" i="3"/>
  <c r="G10" i="5"/>
  <c r="C10" i="5" s="1"/>
  <c r="G16" i="14"/>
  <c r="F13" i="3"/>
  <c r="D17" i="2"/>
  <c r="E17" i="2"/>
  <c r="F17" i="2"/>
  <c r="G17" i="2"/>
  <c r="I10" i="5"/>
  <c r="I17" i="2"/>
  <c r="H13" i="3"/>
  <c r="H15" i="3" s="1"/>
  <c r="J10" i="5"/>
  <c r="J17" i="2"/>
  <c r="I13" i="3"/>
  <c r="K10" i="5"/>
  <c r="K17" i="2"/>
  <c r="J13" i="3"/>
  <c r="L10" i="5"/>
  <c r="L17" i="2"/>
  <c r="K13" i="3"/>
  <c r="N10" i="5"/>
  <c r="N17" i="2"/>
  <c r="M13" i="3"/>
  <c r="M15" i="3" s="1"/>
  <c r="O10" i="5"/>
  <c r="O17" i="2"/>
  <c r="N13" i="3"/>
  <c r="P10" i="5"/>
  <c r="P17" i="2"/>
  <c r="O13" i="3"/>
  <c r="Q10" i="5"/>
  <c r="Q17" i="2"/>
  <c r="P13" i="3"/>
  <c r="S10" i="5"/>
  <c r="S17" i="2"/>
  <c r="R13" i="3"/>
  <c r="T10" i="5"/>
  <c r="T17" i="2"/>
  <c r="S13" i="3"/>
  <c r="U10" i="5"/>
  <c r="U17" i="2"/>
  <c r="T13" i="3"/>
  <c r="U19" i="2" s="1"/>
  <c r="T15" i="3"/>
  <c r="V10" i="5"/>
  <c r="V8" i="5" s="1"/>
  <c r="V17" i="2"/>
  <c r="U13" i="3"/>
  <c r="X10" i="5"/>
  <c r="X8" i="5" s="1"/>
  <c r="X17" i="2"/>
  <c r="W13" i="3"/>
  <c r="Y10" i="5"/>
  <c r="Y17" i="2"/>
  <c r="X13" i="3"/>
  <c r="Y18" i="14" s="1"/>
  <c r="Z10" i="5"/>
  <c r="Z17" i="2"/>
  <c r="Y13" i="3"/>
  <c r="AA10" i="5"/>
  <c r="AA17" i="2"/>
  <c r="Z13" i="3"/>
  <c r="AC10" i="5"/>
  <c r="AC17" i="2"/>
  <c r="AB13" i="3"/>
  <c r="AD10" i="5"/>
  <c r="AD8" i="5" s="1"/>
  <c r="AD17" i="2"/>
  <c r="AC13" i="3"/>
  <c r="AE10" i="5"/>
  <c r="AE17" i="2"/>
  <c r="AD13" i="3"/>
  <c r="AF10" i="5"/>
  <c r="AF17" i="2"/>
  <c r="AE13" i="3"/>
  <c r="AH10" i="5"/>
  <c r="AH17" i="2"/>
  <c r="AG13" i="3"/>
  <c r="AI10" i="5"/>
  <c r="AI8" i="5" s="1"/>
  <c r="AI17" i="2"/>
  <c r="AH13" i="3"/>
  <c r="AI18" i="14" s="1"/>
  <c r="AJ10" i="5"/>
  <c r="AJ17" i="2"/>
  <c r="AI13" i="3"/>
  <c r="AK10" i="5"/>
  <c r="AK17" i="2"/>
  <c r="AJ13" i="3"/>
  <c r="AM10" i="5"/>
  <c r="AM17" i="2"/>
  <c r="AL13" i="3"/>
  <c r="AN10" i="5"/>
  <c r="AN17" i="2"/>
  <c r="AM13" i="3"/>
  <c r="AO10" i="5"/>
  <c r="AO8" i="5" s="1"/>
  <c r="AO17" i="2"/>
  <c r="AN13" i="3"/>
  <c r="AP10" i="5"/>
  <c r="AP8" i="5" s="1"/>
  <c r="AP17" i="2"/>
  <c r="AO13" i="3"/>
  <c r="AO15" i="3"/>
  <c r="AR10" i="5"/>
  <c r="AR17" i="2"/>
  <c r="AQ13" i="3"/>
  <c r="AS10" i="5"/>
  <c r="AS8" i="5" s="1"/>
  <c r="AS17" i="2"/>
  <c r="AR13" i="3"/>
  <c r="AT10" i="5"/>
  <c r="AT8" i="5" s="1"/>
  <c r="AT17" i="2"/>
  <c r="AS13" i="3"/>
  <c r="AU10" i="5"/>
  <c r="AU8" i="5" s="1"/>
  <c r="AU17" i="2"/>
  <c r="AT13" i="3"/>
  <c r="AW10" i="5"/>
  <c r="AW8" i="5" s="1"/>
  <c r="AW17" i="2"/>
  <c r="AV13" i="3"/>
  <c r="AX10" i="5"/>
  <c r="AX17" i="2"/>
  <c r="AW13" i="3"/>
  <c r="AY10" i="5"/>
  <c r="AY17" i="2"/>
  <c r="AX13" i="3"/>
  <c r="AZ10" i="5"/>
  <c r="AZ8" i="5" s="1"/>
  <c r="AZ17" i="2"/>
  <c r="AY13" i="3"/>
  <c r="AY15" i="3" s="1"/>
  <c r="F25" i="8"/>
  <c r="K25" i="8"/>
  <c r="P25" i="8"/>
  <c r="U25" i="8"/>
  <c r="Z25" i="8"/>
  <c r="AE25" i="8"/>
  <c r="AJ25" i="8"/>
  <c r="AO25" i="8"/>
  <c r="AT25" i="8"/>
  <c r="AY25" i="8"/>
  <c r="F18" i="8"/>
  <c r="K18" i="8"/>
  <c r="P18" i="8"/>
  <c r="U18" i="8"/>
  <c r="Z18" i="8"/>
  <c r="AE18" i="8"/>
  <c r="AJ18" i="8"/>
  <c r="AO18" i="8"/>
  <c r="AT18" i="8"/>
  <c r="AY18" i="8"/>
  <c r="G10" i="8"/>
  <c r="G9" i="8" s="1"/>
  <c r="H10" i="8"/>
  <c r="H9" i="8"/>
  <c r="I10" i="8"/>
  <c r="I9" i="8" s="1"/>
  <c r="J10" i="8"/>
  <c r="J9" i="8" s="1"/>
  <c r="L10" i="8"/>
  <c r="M10" i="8"/>
  <c r="M9" i="8" s="1"/>
  <c r="N10" i="8"/>
  <c r="O10" i="8"/>
  <c r="O9" i="8" s="1"/>
  <c r="Q10" i="8"/>
  <c r="Q9" i="8" s="1"/>
  <c r="R10" i="8"/>
  <c r="R9" i="8"/>
  <c r="S10" i="8"/>
  <c r="T10" i="8"/>
  <c r="V10" i="8"/>
  <c r="V9" i="8" s="1"/>
  <c r="W10" i="8"/>
  <c r="X10" i="8"/>
  <c r="X9" i="8" s="1"/>
  <c r="Y10" i="8"/>
  <c r="Y9" i="8" s="1"/>
  <c r="AA10" i="8"/>
  <c r="AA9" i="8"/>
  <c r="AB10" i="8"/>
  <c r="AC10" i="8"/>
  <c r="AD10" i="8"/>
  <c r="AD9" i="8" s="1"/>
  <c r="AF10" i="8"/>
  <c r="AF9" i="8" s="1"/>
  <c r="AG10" i="8"/>
  <c r="AH10" i="8"/>
  <c r="AI10" i="8"/>
  <c r="AI9" i="8" s="1"/>
  <c r="AK10" i="8"/>
  <c r="AL10" i="8"/>
  <c r="AL9" i="8" s="1"/>
  <c r="AM10" i="8"/>
  <c r="AN10" i="8"/>
  <c r="AP10" i="8"/>
  <c r="AP9" i="8" s="1"/>
  <c r="AQ10" i="8"/>
  <c r="AR10" i="8"/>
  <c r="AS10" i="8"/>
  <c r="AS9" i="8" s="1"/>
  <c r="AU10" i="8"/>
  <c r="AU9" i="8" s="1"/>
  <c r="AV10" i="8"/>
  <c r="AV9" i="8" s="1"/>
  <c r="AW10" i="8"/>
  <c r="AW9" i="8" s="1"/>
  <c r="AX10" i="8"/>
  <c r="AZ10" i="8"/>
  <c r="BA10" i="8"/>
  <c r="BB10" i="8"/>
  <c r="BB9" i="8" s="1"/>
  <c r="BC10" i="8"/>
  <c r="G22" i="8"/>
  <c r="H22" i="8"/>
  <c r="H20" i="8"/>
  <c r="I22" i="8"/>
  <c r="I20" i="8" s="1"/>
  <c r="J22" i="8"/>
  <c r="J20" i="8"/>
  <c r="L22" i="8"/>
  <c r="L20" i="8"/>
  <c r="M22" i="8"/>
  <c r="M20" i="8"/>
  <c r="N22" i="8"/>
  <c r="N20" i="8" s="1"/>
  <c r="O22" i="8"/>
  <c r="O20" i="8"/>
  <c r="Q22" i="8"/>
  <c r="Q20" i="8" s="1"/>
  <c r="R22" i="8"/>
  <c r="S22" i="8"/>
  <c r="T22" i="8"/>
  <c r="T20" i="8" s="1"/>
  <c r="V22" i="8"/>
  <c r="V20" i="8" s="1"/>
  <c r="W22" i="8"/>
  <c r="X22" i="8"/>
  <c r="X20" i="8" s="1"/>
  <c r="Y22" i="8"/>
  <c r="Y20" i="8" s="1"/>
  <c r="AA22" i="8"/>
  <c r="AB22" i="8"/>
  <c r="AB20" i="8" s="1"/>
  <c r="AC22" i="8"/>
  <c r="AC20" i="8" s="1"/>
  <c r="AD22" i="8"/>
  <c r="AD20" i="8" s="1"/>
  <c r="AF22" i="8"/>
  <c r="AF20" i="8" s="1"/>
  <c r="AG22" i="8"/>
  <c r="AG20" i="8" s="1"/>
  <c r="AH22" i="8"/>
  <c r="AH20" i="8" s="1"/>
  <c r="AI22" i="8"/>
  <c r="AI20" i="8" s="1"/>
  <c r="AK22" i="8"/>
  <c r="AK20" i="8" s="1"/>
  <c r="AL22" i="8"/>
  <c r="AL20" i="8" s="1"/>
  <c r="AM22" i="8"/>
  <c r="AN22" i="8"/>
  <c r="AN20" i="8" s="1"/>
  <c r="AP22" i="8"/>
  <c r="AP20" i="8"/>
  <c r="AO20" i="8" s="1"/>
  <c r="AQ22" i="8"/>
  <c r="AQ20" i="8" s="1"/>
  <c r="AR22" i="8"/>
  <c r="AR20" i="8"/>
  <c r="AS22" i="8"/>
  <c r="AS20" i="8"/>
  <c r="AU22" i="8"/>
  <c r="AU20" i="8"/>
  <c r="AV22" i="8"/>
  <c r="AV20" i="8" s="1"/>
  <c r="AW22" i="8"/>
  <c r="AW20" i="8"/>
  <c r="AX22" i="8"/>
  <c r="AX20" i="8" s="1"/>
  <c r="AZ22" i="8"/>
  <c r="AZ20" i="8" s="1"/>
  <c r="BA22" i="8"/>
  <c r="BB22" i="8"/>
  <c r="BB20" i="8" s="1"/>
  <c r="BC22" i="8"/>
  <c r="BC20" i="8" s="1"/>
  <c r="F24" i="8"/>
  <c r="K24" i="8"/>
  <c r="P24" i="8"/>
  <c r="U24" i="8"/>
  <c r="Z24" i="8"/>
  <c r="AE24" i="8"/>
  <c r="AJ24" i="8"/>
  <c r="AO24" i="8"/>
  <c r="AT24" i="8"/>
  <c r="AY24" i="8"/>
  <c r="F23" i="8"/>
  <c r="K23" i="8"/>
  <c r="D7" i="46" s="1"/>
  <c r="D6" i="46" s="1"/>
  <c r="P23" i="8"/>
  <c r="E7" i="46" s="1"/>
  <c r="E6" i="46" s="1"/>
  <c r="U23" i="8"/>
  <c r="F7" i="46" s="1"/>
  <c r="F6" i="46" s="1"/>
  <c r="Z23" i="8"/>
  <c r="G7" i="46" s="1"/>
  <c r="G6" i="46" s="1"/>
  <c r="AE23" i="8"/>
  <c r="H7" i="46" s="1"/>
  <c r="H6" i="46" s="1"/>
  <c r="AJ23" i="8"/>
  <c r="I7" i="46" s="1"/>
  <c r="I6" i="46" s="1"/>
  <c r="AO23" i="8"/>
  <c r="J7" i="46" s="1"/>
  <c r="J6" i="46" s="1"/>
  <c r="AT23" i="8"/>
  <c r="K7" i="46" s="1"/>
  <c r="K6" i="46" s="1"/>
  <c r="AY23" i="8"/>
  <c r="L7" i="46" s="1"/>
  <c r="L6" i="46" s="1"/>
  <c r="F21" i="8"/>
  <c r="K21" i="8"/>
  <c r="D5" i="46" s="1"/>
  <c r="P21" i="8"/>
  <c r="U21" i="8"/>
  <c r="F5" i="46" s="1"/>
  <c r="Z21" i="8"/>
  <c r="G5" i="46" s="1"/>
  <c r="AE21" i="8"/>
  <c r="H5" i="46" s="1"/>
  <c r="AJ21" i="8"/>
  <c r="I5" i="46" s="1"/>
  <c r="AO21" i="8"/>
  <c r="J5" i="46" s="1"/>
  <c r="AT21" i="8"/>
  <c r="K5" i="46" s="1"/>
  <c r="K4" i="46" s="1"/>
  <c r="AY21" i="8"/>
  <c r="L5" i="46" s="1"/>
  <c r="F17" i="8"/>
  <c r="K17" i="8"/>
  <c r="P17" i="8"/>
  <c r="U17" i="8"/>
  <c r="Z17" i="8"/>
  <c r="AE17" i="8"/>
  <c r="AJ17" i="8"/>
  <c r="AO17" i="8"/>
  <c r="AT17" i="8"/>
  <c r="AY17" i="8"/>
  <c r="F15" i="8"/>
  <c r="K15" i="8"/>
  <c r="P15" i="8"/>
  <c r="U15" i="8"/>
  <c r="Z15" i="8"/>
  <c r="AE15" i="8"/>
  <c r="AJ15" i="8"/>
  <c r="AO15" i="8"/>
  <c r="AT15" i="8"/>
  <c r="AY15" i="8"/>
  <c r="F13" i="8"/>
  <c r="K13" i="8"/>
  <c r="P13" i="8"/>
  <c r="U13" i="8"/>
  <c r="Z13" i="8"/>
  <c r="AE13" i="8"/>
  <c r="AJ13" i="8"/>
  <c r="AO13" i="8"/>
  <c r="AT13" i="8"/>
  <c r="AY13" i="8"/>
  <c r="F11" i="8"/>
  <c r="K11" i="8"/>
  <c r="P11" i="8"/>
  <c r="U11" i="8"/>
  <c r="Z11" i="8"/>
  <c r="AE11" i="8"/>
  <c r="AJ11" i="8"/>
  <c r="AO11" i="8"/>
  <c r="AT11" i="8"/>
  <c r="AY11" i="8"/>
  <c r="C13" i="2"/>
  <c r="I16" i="14"/>
  <c r="J16" i="14"/>
  <c r="K16" i="14"/>
  <c r="L16" i="14"/>
  <c r="N16" i="14"/>
  <c r="O16" i="14"/>
  <c r="P16" i="14"/>
  <c r="Q16" i="14"/>
  <c r="S16" i="14"/>
  <c r="T16" i="14"/>
  <c r="U16" i="14"/>
  <c r="V16" i="14"/>
  <c r="X16" i="14"/>
  <c r="Y16" i="14"/>
  <c r="Z16" i="14"/>
  <c r="AA16" i="14"/>
  <c r="AC16" i="14"/>
  <c r="AD16" i="14"/>
  <c r="AE16" i="14"/>
  <c r="AF16" i="14"/>
  <c r="AH16" i="14"/>
  <c r="AI16" i="14"/>
  <c r="AJ16" i="14"/>
  <c r="AK16" i="14"/>
  <c r="AM16" i="14"/>
  <c r="AN16" i="14"/>
  <c r="AO16" i="14"/>
  <c r="AP16" i="14"/>
  <c r="AR16" i="14"/>
  <c r="AS16" i="14"/>
  <c r="AT16" i="14"/>
  <c r="AU16" i="14"/>
  <c r="AW16" i="14"/>
  <c r="AX16" i="14"/>
  <c r="AY16" i="14"/>
  <c r="AZ16" i="14"/>
  <c r="BB16" i="14"/>
  <c r="BA16" i="14" s="1"/>
  <c r="BC16" i="14"/>
  <c r="BD16" i="14"/>
  <c r="BE16" i="14"/>
  <c r="C15" i="3"/>
  <c r="H13" i="2"/>
  <c r="AV12" i="14"/>
  <c r="AQ12" i="14"/>
  <c r="AL12" i="14"/>
  <c r="AG12" i="14"/>
  <c r="AB12" i="14"/>
  <c r="W12" i="14"/>
  <c r="R12" i="14"/>
  <c r="M12" i="14"/>
  <c r="H12" i="14"/>
  <c r="C12" i="14"/>
  <c r="B12" i="14" s="1"/>
  <c r="B16" i="40"/>
  <c r="H79" i="40"/>
  <c r="H70" i="40"/>
  <c r="B15" i="40"/>
  <c r="M87" i="40"/>
  <c r="M88" i="40"/>
  <c r="M89" i="40"/>
  <c r="M90" i="40"/>
  <c r="M91" i="40"/>
  <c r="M92" i="40"/>
  <c r="M93" i="40"/>
  <c r="M94" i="40"/>
  <c r="M98" i="40"/>
  <c r="M99" i="40"/>
  <c r="M100" i="40"/>
  <c r="M101" i="40"/>
  <c r="M102" i="40"/>
  <c r="M103" i="40"/>
  <c r="M104" i="40"/>
  <c r="M105" i="40"/>
  <c r="P121" i="40"/>
  <c r="M121" i="40" s="1"/>
  <c r="P122" i="40"/>
  <c r="M122" i="40" s="1"/>
  <c r="P123" i="40"/>
  <c r="M123" i="40"/>
  <c r="P124" i="40"/>
  <c r="M124" i="40" s="1"/>
  <c r="P125" i="40"/>
  <c r="M125" i="40"/>
  <c r="P126" i="40"/>
  <c r="M126" i="40" s="1"/>
  <c r="P127" i="40"/>
  <c r="M127" i="40" s="1"/>
  <c r="P128" i="40"/>
  <c r="M128" i="40" s="1"/>
  <c r="P129" i="40"/>
  <c r="M129" i="40"/>
  <c r="P130" i="40"/>
  <c r="M130" i="40" s="1"/>
  <c r="P131" i="40"/>
  <c r="M131" i="40"/>
  <c r="P132" i="40"/>
  <c r="M132" i="40" s="1"/>
  <c r="F140" i="40"/>
  <c r="F141" i="40"/>
  <c r="C13" i="5"/>
  <c r="H13" i="5"/>
  <c r="M13" i="5"/>
  <c r="R13" i="5"/>
  <c r="W13" i="5"/>
  <c r="AB13" i="5"/>
  <c r="AG13" i="5"/>
  <c r="AL13" i="5"/>
  <c r="AQ13" i="5"/>
  <c r="AV13" i="5"/>
  <c r="M13" i="2"/>
  <c r="R13" i="2"/>
  <c r="W13" i="2"/>
  <c r="AB13" i="2"/>
  <c r="AG13" i="2"/>
  <c r="AG15" i="3"/>
  <c r="AL13" i="2"/>
  <c r="AQ13" i="2"/>
  <c r="AV13" i="2"/>
  <c r="BA12" i="14"/>
  <c r="E9" i="12"/>
  <c r="J9" i="12"/>
  <c r="O9" i="12"/>
  <c r="T9" i="12"/>
  <c r="Y9" i="12"/>
  <c r="AD9" i="12"/>
  <c r="AI9" i="12"/>
  <c r="AN9" i="12"/>
  <c r="AS9" i="12"/>
  <c r="AX9" i="12"/>
  <c r="L14" i="11"/>
  <c r="L19" i="11"/>
  <c r="L25" i="11"/>
  <c r="B154" i="37"/>
  <c r="D154" i="37" s="1"/>
  <c r="B153" i="37"/>
  <c r="D153" i="37" s="1"/>
  <c r="B152" i="37"/>
  <c r="D152" i="37"/>
  <c r="B151" i="37"/>
  <c r="D151" i="37" s="1"/>
  <c r="B150" i="37"/>
  <c r="D150" i="37" s="1"/>
  <c r="B149" i="37"/>
  <c r="D149" i="37" s="1"/>
  <c r="B148" i="37"/>
  <c r="D148" i="37" s="1"/>
  <c r="B147" i="37"/>
  <c r="D147" i="37" s="1"/>
  <c r="B146" i="37"/>
  <c r="D146" i="37"/>
  <c r="B145" i="37"/>
  <c r="D145" i="37" s="1"/>
  <c r="B144" i="37"/>
  <c r="D144" i="37" s="1"/>
  <c r="B143" i="37"/>
  <c r="D143" i="37" s="1"/>
  <c r="B142" i="37"/>
  <c r="D142" i="37" s="1"/>
  <c r="B141" i="37"/>
  <c r="D141" i="37" s="1"/>
  <c r="B140" i="37"/>
  <c r="D140" i="37"/>
  <c r="B139" i="37"/>
  <c r="D139" i="37" s="1"/>
  <c r="B138" i="37"/>
  <c r="D138" i="37" s="1"/>
  <c r="B137" i="37"/>
  <c r="D137" i="37" s="1"/>
  <c r="B136" i="37"/>
  <c r="D136" i="37" s="1"/>
  <c r="B135" i="37"/>
  <c r="D135" i="37" s="1"/>
  <c r="B134" i="37"/>
  <c r="D134" i="37"/>
  <c r="B133" i="37"/>
  <c r="D133" i="37" s="1"/>
  <c r="B132" i="37"/>
  <c r="D132" i="37" s="1"/>
  <c r="B131" i="37"/>
  <c r="D131" i="37" s="1"/>
  <c r="B130" i="37"/>
  <c r="D130" i="37" s="1"/>
  <c r="B129" i="37"/>
  <c r="D129" i="37" s="1"/>
  <c r="B128" i="37"/>
  <c r="D128" i="37"/>
  <c r="B127" i="37"/>
  <c r="D127" i="37" s="1"/>
  <c r="B126" i="37"/>
  <c r="D126" i="37" s="1"/>
  <c r="B125" i="37"/>
  <c r="D125" i="37" s="1"/>
  <c r="B124" i="37"/>
  <c r="D124" i="37" s="1"/>
  <c r="B123" i="37"/>
  <c r="D123" i="37" s="1"/>
  <c r="B122" i="37"/>
  <c r="D122" i="37"/>
  <c r="B121" i="37"/>
  <c r="D121" i="37" s="1"/>
  <c r="B120" i="37"/>
  <c r="D120" i="37" s="1"/>
  <c r="B119" i="37"/>
  <c r="D119" i="37" s="1"/>
  <c r="B118" i="37"/>
  <c r="D118" i="37" s="1"/>
  <c r="B117" i="37"/>
  <c r="D117" i="37" s="1"/>
  <c r="B116" i="37"/>
  <c r="D116" i="37"/>
  <c r="B115" i="37"/>
  <c r="D115" i="37" s="1"/>
  <c r="B114" i="37"/>
  <c r="D114" i="37" s="1"/>
  <c r="B113" i="37"/>
  <c r="D113" i="37" s="1"/>
  <c r="B112" i="37"/>
  <c r="D112" i="37" s="1"/>
  <c r="B111" i="37"/>
  <c r="D111" i="37" s="1"/>
  <c r="B110" i="37"/>
  <c r="D110" i="37"/>
  <c r="B109" i="37"/>
  <c r="D109" i="37" s="1"/>
  <c r="B108" i="37"/>
  <c r="D108" i="37" s="1"/>
  <c r="B107" i="37"/>
  <c r="D107" i="37" s="1"/>
  <c r="B106" i="37"/>
  <c r="D106" i="37" s="1"/>
  <c r="B105" i="37"/>
  <c r="D105" i="37" s="1"/>
  <c r="B104" i="37"/>
  <c r="D104" i="37"/>
  <c r="B103" i="37"/>
  <c r="D103" i="37" s="1"/>
  <c r="B102" i="37"/>
  <c r="D102" i="37" s="1"/>
  <c r="B101" i="37"/>
  <c r="D101" i="37" s="1"/>
  <c r="B100" i="37"/>
  <c r="D100" i="37" s="1"/>
  <c r="B99" i="37"/>
  <c r="D99" i="37" s="1"/>
  <c r="B98" i="37"/>
  <c r="D98" i="37"/>
  <c r="B97" i="37"/>
  <c r="D97" i="37" s="1"/>
  <c r="B96" i="37"/>
  <c r="D96" i="37" s="1"/>
  <c r="B95" i="37"/>
  <c r="D95" i="37" s="1"/>
  <c r="B94" i="37"/>
  <c r="D94" i="37" s="1"/>
  <c r="B93" i="37"/>
  <c r="D93" i="37" s="1"/>
  <c r="B92" i="37"/>
  <c r="D92" i="37"/>
  <c r="B91" i="37"/>
  <c r="D91" i="37" s="1"/>
  <c r="B90" i="37"/>
  <c r="D90" i="37" s="1"/>
  <c r="B89" i="37"/>
  <c r="D89" i="37" s="1"/>
  <c r="B88" i="37"/>
  <c r="D88" i="37" s="1"/>
  <c r="B87" i="37"/>
  <c r="D87" i="37" s="1"/>
  <c r="B86" i="37"/>
  <c r="D86" i="37"/>
  <c r="B85" i="37"/>
  <c r="D85" i="37" s="1"/>
  <c r="B84" i="37"/>
  <c r="D84" i="37" s="1"/>
  <c r="B83" i="37"/>
  <c r="D83" i="37" s="1"/>
  <c r="B82" i="37"/>
  <c r="D82" i="37" s="1"/>
  <c r="B81" i="37"/>
  <c r="D81" i="37" s="1"/>
  <c r="B80" i="37"/>
  <c r="D80" i="37"/>
  <c r="B79" i="37"/>
  <c r="D79" i="37" s="1"/>
  <c r="B78" i="37"/>
  <c r="D78" i="37" s="1"/>
  <c r="B77" i="37"/>
  <c r="D77" i="37" s="1"/>
  <c r="B76" i="37"/>
  <c r="D76" i="37" s="1"/>
  <c r="B75" i="37"/>
  <c r="D75" i="37" s="1"/>
  <c r="B74" i="37"/>
  <c r="D74" i="37"/>
  <c r="B73" i="37"/>
  <c r="D73" i="37" s="1"/>
  <c r="B72" i="37"/>
  <c r="D72" i="37" s="1"/>
  <c r="B71" i="37"/>
  <c r="D71" i="37" s="1"/>
  <c r="B70" i="37"/>
  <c r="D70" i="37" s="1"/>
  <c r="B69" i="37"/>
  <c r="D69" i="37" s="1"/>
  <c r="B68" i="37"/>
  <c r="D68" i="37"/>
  <c r="B67" i="37"/>
  <c r="D67" i="37" s="1"/>
  <c r="B66" i="37"/>
  <c r="D66" i="37" s="1"/>
  <c r="B65" i="37"/>
  <c r="D65" i="37" s="1"/>
  <c r="B64" i="37"/>
  <c r="D64" i="37" s="1"/>
  <c r="B63" i="37"/>
  <c r="D63" i="37" s="1"/>
  <c r="B62" i="37"/>
  <c r="D62" i="37"/>
  <c r="B61" i="37"/>
  <c r="D61" i="37" s="1"/>
  <c r="B60" i="37"/>
  <c r="D60" i="37" s="1"/>
  <c r="B59" i="37"/>
  <c r="D59" i="37" s="1"/>
  <c r="B58" i="37"/>
  <c r="D58" i="37" s="1"/>
  <c r="B57" i="37"/>
  <c r="D57" i="37" s="1"/>
  <c r="B56" i="37"/>
  <c r="D56" i="37"/>
  <c r="B55" i="37"/>
  <c r="D55" i="37" s="1"/>
  <c r="B54" i="37"/>
  <c r="D54" i="37" s="1"/>
  <c r="B53" i="37"/>
  <c r="D53" i="37" s="1"/>
  <c r="B52" i="37"/>
  <c r="D52" i="37" s="1"/>
  <c r="B51" i="37"/>
  <c r="D51" i="37" s="1"/>
  <c r="B50" i="37"/>
  <c r="D50" i="37"/>
  <c r="B49" i="37"/>
  <c r="D49" i="37" s="1"/>
  <c r="B48" i="37"/>
  <c r="D48" i="37" s="1"/>
  <c r="B47" i="37"/>
  <c r="D47" i="37" s="1"/>
  <c r="B46" i="37"/>
  <c r="D46" i="37" s="1"/>
  <c r="B45" i="37"/>
  <c r="D45" i="37" s="1"/>
  <c r="B44" i="37"/>
  <c r="D44" i="37"/>
  <c r="B43" i="37"/>
  <c r="D43" i="37" s="1"/>
  <c r="B42" i="37"/>
  <c r="D42" i="37" s="1"/>
  <c r="B41" i="37"/>
  <c r="D41" i="37" s="1"/>
  <c r="B40" i="37"/>
  <c r="D40" i="37" s="1"/>
  <c r="B39" i="37"/>
  <c r="D39" i="37" s="1"/>
  <c r="B38" i="37"/>
  <c r="D38" i="37"/>
  <c r="B37" i="37"/>
  <c r="D37" i="37" s="1"/>
  <c r="B36" i="37"/>
  <c r="D36" i="37" s="1"/>
  <c r="B35" i="37"/>
  <c r="D35" i="37" s="1"/>
  <c r="B34" i="37"/>
  <c r="D34" i="37" s="1"/>
  <c r="B33" i="37"/>
  <c r="D33" i="37" s="1"/>
  <c r="B32" i="37"/>
  <c r="D32" i="37"/>
  <c r="B31" i="37"/>
  <c r="D31" i="37" s="1"/>
  <c r="AW6" i="37" s="1"/>
  <c r="B30" i="37"/>
  <c r="D30" i="37" s="1"/>
  <c r="B29" i="37"/>
  <c r="D29" i="37" s="1"/>
  <c r="B28" i="37"/>
  <c r="D28" i="37" s="1"/>
  <c r="B27" i="37"/>
  <c r="D27" i="37" s="1"/>
  <c r="B26" i="37"/>
  <c r="D26" i="37"/>
  <c r="B25" i="37"/>
  <c r="D25" i="37" s="1"/>
  <c r="B24" i="37"/>
  <c r="D24" i="37" s="1"/>
  <c r="B23" i="37"/>
  <c r="D23" i="37" s="1"/>
  <c r="B22" i="37"/>
  <c r="D22" i="37" s="1"/>
  <c r="B21" i="37"/>
  <c r="D21" i="37" s="1"/>
  <c r="B20" i="37"/>
  <c r="D20" i="37"/>
  <c r="B19" i="37"/>
  <c r="D19" i="37" s="1"/>
  <c r="B18" i="37"/>
  <c r="D18" i="37" s="1"/>
  <c r="B17" i="37"/>
  <c r="D17" i="37" s="1"/>
  <c r="B16" i="37"/>
  <c r="D16" i="37" s="1"/>
  <c r="B15" i="37"/>
  <c r="D15" i="37" s="1"/>
  <c r="B14" i="37"/>
  <c r="D14" i="37"/>
  <c r="B13" i="37"/>
  <c r="D13" i="37" s="1"/>
  <c r="B12" i="37"/>
  <c r="D12" i="37" s="1"/>
  <c r="B11" i="37"/>
  <c r="D11" i="37" s="1"/>
  <c r="I11" i="37"/>
  <c r="N11" i="37" s="1"/>
  <c r="I12" i="37"/>
  <c r="N12" i="37" s="1"/>
  <c r="I13" i="37"/>
  <c r="N13" i="37"/>
  <c r="I14" i="37"/>
  <c r="N14" i="37" s="1"/>
  <c r="I15" i="37"/>
  <c r="K15" i="37" s="1"/>
  <c r="N15" i="37"/>
  <c r="I16" i="37"/>
  <c r="N16" i="37" s="1"/>
  <c r="I17" i="37"/>
  <c r="I18" i="37"/>
  <c r="N18" i="37" s="1"/>
  <c r="I19" i="37"/>
  <c r="N19" i="37"/>
  <c r="I20" i="37"/>
  <c r="K20" i="37" s="1"/>
  <c r="I21" i="37"/>
  <c r="N21" i="37"/>
  <c r="I22" i="37"/>
  <c r="I23" i="37"/>
  <c r="N23" i="37" s="1"/>
  <c r="I24" i="37"/>
  <c r="K24" i="37" s="1"/>
  <c r="N24" i="37"/>
  <c r="I25" i="37"/>
  <c r="I26" i="37"/>
  <c r="N26" i="37"/>
  <c r="I27" i="37"/>
  <c r="I28" i="37"/>
  <c r="K28" i="37"/>
  <c r="N28" i="37"/>
  <c r="I29" i="37"/>
  <c r="N29" i="37" s="1"/>
  <c r="I30" i="37"/>
  <c r="I31" i="37"/>
  <c r="N31" i="37" s="1"/>
  <c r="K31" i="37"/>
  <c r="I32" i="37"/>
  <c r="I33" i="37"/>
  <c r="K33" i="37" s="1"/>
  <c r="N33" i="37"/>
  <c r="I34" i="37"/>
  <c r="I35" i="37"/>
  <c r="N35" i="37" s="1"/>
  <c r="I36" i="37"/>
  <c r="I37" i="37"/>
  <c r="I38" i="37"/>
  <c r="N38" i="37" s="1"/>
  <c r="I39" i="37"/>
  <c r="I40" i="37"/>
  <c r="I41" i="37"/>
  <c r="I42" i="37"/>
  <c r="I43" i="37"/>
  <c r="N43" i="37"/>
  <c r="I44" i="37"/>
  <c r="N44" i="37" s="1"/>
  <c r="I45" i="37"/>
  <c r="I46" i="37"/>
  <c r="I47" i="37"/>
  <c r="N47" i="37" s="1"/>
  <c r="K47" i="37"/>
  <c r="I48" i="37"/>
  <c r="K48" i="37" s="1"/>
  <c r="N48" i="37"/>
  <c r="I49" i="37"/>
  <c r="N49" i="37" s="1"/>
  <c r="I50" i="37"/>
  <c r="I51" i="37"/>
  <c r="K51" i="37" s="1"/>
  <c r="I52" i="37"/>
  <c r="K52" i="37"/>
  <c r="I53" i="37"/>
  <c r="I54" i="37"/>
  <c r="K54" i="37"/>
  <c r="I55" i="37"/>
  <c r="K55" i="37"/>
  <c r="I56" i="37"/>
  <c r="N56" i="37" s="1"/>
  <c r="I57" i="37"/>
  <c r="I58" i="37"/>
  <c r="N58" i="37" s="1"/>
  <c r="I59" i="37"/>
  <c r="N59" i="37"/>
  <c r="I60" i="37"/>
  <c r="N60" i="37" s="1"/>
  <c r="I61" i="37"/>
  <c r="K61" i="37" s="1"/>
  <c r="I62" i="37"/>
  <c r="N62" i="37" s="1"/>
  <c r="I63" i="37"/>
  <c r="K63" i="37" s="1"/>
  <c r="N63" i="37"/>
  <c r="I64" i="37"/>
  <c r="N64" i="37"/>
  <c r="I65" i="37"/>
  <c r="N65" i="37" s="1"/>
  <c r="K65" i="37"/>
  <c r="I66" i="37"/>
  <c r="N66" i="37" s="1"/>
  <c r="I67" i="37"/>
  <c r="I68" i="37"/>
  <c r="K68" i="37" s="1"/>
  <c r="I69" i="37"/>
  <c r="I70" i="37"/>
  <c r="I71" i="37"/>
  <c r="N71" i="37" s="1"/>
  <c r="I72" i="37"/>
  <c r="I73" i="37"/>
  <c r="K73" i="37" s="1"/>
  <c r="N73" i="37"/>
  <c r="I74" i="37"/>
  <c r="I75" i="37"/>
  <c r="N75" i="37" s="1"/>
  <c r="I76" i="37"/>
  <c r="I77" i="37"/>
  <c r="K77" i="37"/>
  <c r="I78" i="37"/>
  <c r="I79" i="37"/>
  <c r="I80" i="37"/>
  <c r="N80" i="37"/>
  <c r="I81" i="37"/>
  <c r="N81" i="37" s="1"/>
  <c r="I82" i="37"/>
  <c r="N82" i="37"/>
  <c r="I83" i="37"/>
  <c r="K83" i="37"/>
  <c r="N83" i="37"/>
  <c r="I84" i="37"/>
  <c r="I85" i="37"/>
  <c r="K85" i="37"/>
  <c r="N85" i="37"/>
  <c r="I86" i="37"/>
  <c r="I87" i="37"/>
  <c r="I88" i="37"/>
  <c r="N88" i="37" s="1"/>
  <c r="I89" i="37"/>
  <c r="I90" i="37"/>
  <c r="I91" i="37"/>
  <c r="I92" i="37"/>
  <c r="N92" i="37" s="1"/>
  <c r="I93" i="37"/>
  <c r="N93" i="37" s="1"/>
  <c r="I94" i="37"/>
  <c r="K94" i="37" s="1"/>
  <c r="I95" i="37"/>
  <c r="I96" i="37"/>
  <c r="N96" i="37"/>
  <c r="I97" i="37"/>
  <c r="I98" i="37"/>
  <c r="N98" i="37"/>
  <c r="K98" i="37"/>
  <c r="I99" i="37"/>
  <c r="N99" i="37"/>
  <c r="I100" i="37"/>
  <c r="N100" i="37"/>
  <c r="I101" i="37"/>
  <c r="K101" i="37" s="1"/>
  <c r="I102" i="37"/>
  <c r="K102" i="37"/>
  <c r="I103" i="37"/>
  <c r="I104" i="37"/>
  <c r="K104" i="37"/>
  <c r="I105" i="37"/>
  <c r="K105" i="37" s="1"/>
  <c r="N105" i="37"/>
  <c r="I106" i="37"/>
  <c r="I107" i="37"/>
  <c r="K107" i="37" s="1"/>
  <c r="I108" i="37"/>
  <c r="I109" i="37"/>
  <c r="N109" i="37"/>
  <c r="I110" i="37"/>
  <c r="K110" i="37"/>
  <c r="N110" i="37"/>
  <c r="I111" i="37"/>
  <c r="I112" i="37"/>
  <c r="N112" i="37"/>
  <c r="I113" i="37"/>
  <c r="K113" i="37"/>
  <c r="N113" i="37"/>
  <c r="I114" i="37"/>
  <c r="I115" i="37"/>
  <c r="I116" i="37"/>
  <c r="K116" i="37" s="1"/>
  <c r="I117" i="37"/>
  <c r="N117" i="37"/>
  <c r="I118" i="37"/>
  <c r="K118" i="37"/>
  <c r="I119" i="37"/>
  <c r="K119" i="37"/>
  <c r="I120" i="37"/>
  <c r="K120" i="37" s="1"/>
  <c r="I121" i="37"/>
  <c r="I122" i="37"/>
  <c r="I123" i="37"/>
  <c r="I124" i="37"/>
  <c r="N124" i="37" s="1"/>
  <c r="I125" i="37"/>
  <c r="I126" i="37"/>
  <c r="N126" i="37"/>
  <c r="I127" i="37"/>
  <c r="I128" i="37"/>
  <c r="N128" i="37"/>
  <c r="I129" i="37"/>
  <c r="I130" i="37"/>
  <c r="N130" i="37"/>
  <c r="I131" i="37"/>
  <c r="I132" i="37"/>
  <c r="N132" i="37" s="1"/>
  <c r="I133" i="37"/>
  <c r="K133" i="37" s="1"/>
  <c r="I134" i="37"/>
  <c r="K134" i="37" s="1"/>
  <c r="I135" i="37"/>
  <c r="I136" i="37"/>
  <c r="N136" i="37" s="1"/>
  <c r="I137" i="37"/>
  <c r="I138" i="37"/>
  <c r="K138" i="37" s="1"/>
  <c r="I139" i="37"/>
  <c r="K139" i="37" s="1"/>
  <c r="I140" i="37"/>
  <c r="I141" i="37"/>
  <c r="K141" i="37"/>
  <c r="I142" i="37"/>
  <c r="L19" i="34"/>
  <c r="L17" i="34"/>
  <c r="C23" i="14"/>
  <c r="H23" i="14"/>
  <c r="M23" i="14"/>
  <c r="R23" i="14"/>
  <c r="W23" i="14"/>
  <c r="AB23" i="14"/>
  <c r="AG23" i="14"/>
  <c r="AL23" i="14"/>
  <c r="AQ23" i="14"/>
  <c r="AV23" i="14"/>
  <c r="BA23" i="14"/>
  <c r="L12" i="34"/>
  <c r="K11" i="37"/>
  <c r="K21" i="37"/>
  <c r="K23" i="37"/>
  <c r="K43" i="37"/>
  <c r="K82" i="37"/>
  <c r="K117" i="37"/>
  <c r="K130" i="37"/>
  <c r="I143" i="37"/>
  <c r="I144" i="37"/>
  <c r="K144" i="37"/>
  <c r="I145" i="37"/>
  <c r="I146" i="37"/>
  <c r="I147" i="37"/>
  <c r="N147" i="37" s="1"/>
  <c r="I148" i="37"/>
  <c r="I149" i="37"/>
  <c r="K149" i="37" s="1"/>
  <c r="I150" i="37"/>
  <c r="I151" i="37"/>
  <c r="I152" i="37"/>
  <c r="N152" i="37" s="1"/>
  <c r="I153" i="37"/>
  <c r="K153" i="37" s="1"/>
  <c r="I154" i="37"/>
  <c r="K154" i="37"/>
  <c r="N144" i="37"/>
  <c r="E15" i="12"/>
  <c r="J15" i="12"/>
  <c r="O15" i="12"/>
  <c r="T15" i="12"/>
  <c r="Y15" i="12"/>
  <c r="AD15" i="12"/>
  <c r="AI15" i="12"/>
  <c r="AN15" i="12"/>
  <c r="AS15" i="12"/>
  <c r="AX15" i="12"/>
  <c r="E17" i="12"/>
  <c r="J17" i="12"/>
  <c r="O17" i="12"/>
  <c r="T17" i="12"/>
  <c r="Y17" i="12"/>
  <c r="AD17" i="12"/>
  <c r="AI17" i="12"/>
  <c r="AN17" i="12"/>
  <c r="AS17" i="12"/>
  <c r="AX17" i="12"/>
  <c r="E18" i="12"/>
  <c r="J18" i="12"/>
  <c r="O18" i="12"/>
  <c r="T18" i="12"/>
  <c r="Y18" i="12"/>
  <c r="AD18" i="12"/>
  <c r="AI18" i="12"/>
  <c r="AN18" i="12"/>
  <c r="AS18" i="12"/>
  <c r="AX18" i="12"/>
  <c r="C27" i="14"/>
  <c r="H27" i="14"/>
  <c r="M27" i="14"/>
  <c r="R27" i="14"/>
  <c r="W27" i="14"/>
  <c r="AB27" i="14"/>
  <c r="AG27" i="14"/>
  <c r="AL27" i="14"/>
  <c r="AQ27" i="14"/>
  <c r="AV27" i="14"/>
  <c r="BA27" i="14"/>
  <c r="C25" i="14"/>
  <c r="H25" i="14"/>
  <c r="M25" i="14"/>
  <c r="R25" i="14"/>
  <c r="W25" i="14"/>
  <c r="AB25" i="14"/>
  <c r="AG25" i="14"/>
  <c r="AL25" i="14"/>
  <c r="AQ25" i="14"/>
  <c r="AV25" i="14"/>
  <c r="BA25" i="14"/>
  <c r="C19" i="14"/>
  <c r="H19" i="14"/>
  <c r="M19" i="14"/>
  <c r="R19" i="14"/>
  <c r="W19" i="14"/>
  <c r="AB19" i="14"/>
  <c r="AG19" i="14"/>
  <c r="AL19" i="14"/>
  <c r="AQ19" i="14"/>
  <c r="AV19" i="14"/>
  <c r="BA19" i="14"/>
  <c r="H28" i="2"/>
  <c r="M28" i="2"/>
  <c r="R28" i="2"/>
  <c r="W28" i="2"/>
  <c r="AB28" i="2"/>
  <c r="AG28" i="2"/>
  <c r="AL28" i="2"/>
  <c r="AQ28" i="2"/>
  <c r="AV28" i="2"/>
  <c r="C26" i="2"/>
  <c r="H26" i="2"/>
  <c r="M26" i="2"/>
  <c r="R26" i="2"/>
  <c r="W26" i="2"/>
  <c r="AB26" i="2"/>
  <c r="AG26" i="2"/>
  <c r="AL26" i="2"/>
  <c r="AQ26" i="2"/>
  <c r="AV26" i="2"/>
  <c r="C24" i="2"/>
  <c r="B24" i="2" s="1"/>
  <c r="H24" i="2"/>
  <c r="M24" i="2"/>
  <c r="R24" i="2"/>
  <c r="W24" i="2"/>
  <c r="AB24" i="2"/>
  <c r="AG24" i="2"/>
  <c r="AL24" i="2"/>
  <c r="AQ24" i="2"/>
  <c r="AV24" i="2"/>
  <c r="C20" i="2"/>
  <c r="H20" i="2"/>
  <c r="M20" i="2"/>
  <c r="R20" i="2"/>
  <c r="W20" i="2"/>
  <c r="AB20" i="2"/>
  <c r="AG20" i="2"/>
  <c r="AL20" i="2"/>
  <c r="AQ20" i="2"/>
  <c r="AV20" i="2"/>
  <c r="C16" i="2"/>
  <c r="H16" i="2"/>
  <c r="M16" i="2"/>
  <c r="R16" i="2"/>
  <c r="W16" i="2"/>
  <c r="AB16" i="2"/>
  <c r="AG16" i="2"/>
  <c r="AL16" i="2"/>
  <c r="AQ16" i="2"/>
  <c r="AV16" i="2"/>
  <c r="E10" i="12"/>
  <c r="J10" i="12"/>
  <c r="O10" i="12"/>
  <c r="T10" i="12"/>
  <c r="Y10" i="12"/>
  <c r="AD10" i="12"/>
  <c r="AI10" i="12"/>
  <c r="AN10" i="12"/>
  <c r="AS10" i="12"/>
  <c r="AX10" i="12"/>
  <c r="E11" i="12"/>
  <c r="J11" i="12"/>
  <c r="O11" i="12"/>
  <c r="T11" i="12"/>
  <c r="Y11" i="12"/>
  <c r="AD11" i="12"/>
  <c r="AI11" i="12"/>
  <c r="AN11" i="12"/>
  <c r="AS11" i="12"/>
  <c r="AX11" i="12"/>
  <c r="E12" i="12"/>
  <c r="J12" i="12"/>
  <c r="O12" i="12"/>
  <c r="T12" i="12"/>
  <c r="Y12" i="12"/>
  <c r="AD12" i="12"/>
  <c r="AI12" i="12"/>
  <c r="AN12" i="12"/>
  <c r="AS12" i="12"/>
  <c r="AX12" i="12"/>
  <c r="E13" i="12"/>
  <c r="J13" i="12"/>
  <c r="O13" i="12"/>
  <c r="T13" i="12"/>
  <c r="Y13" i="12"/>
  <c r="AD13" i="12"/>
  <c r="AI13" i="12"/>
  <c r="AN13" i="12"/>
  <c r="AS13" i="12"/>
  <c r="AX13" i="12"/>
  <c r="E14" i="12"/>
  <c r="J14" i="12"/>
  <c r="O14" i="12"/>
  <c r="T14" i="12"/>
  <c r="Y14" i="12"/>
  <c r="AD14" i="12"/>
  <c r="AI14" i="12"/>
  <c r="AN14" i="12"/>
  <c r="AS14" i="12"/>
  <c r="AX14" i="12"/>
  <c r="E16" i="12"/>
  <c r="J16" i="12"/>
  <c r="O16" i="12"/>
  <c r="T16" i="12"/>
  <c r="Y16" i="12"/>
  <c r="AD16" i="12"/>
  <c r="AI16" i="12"/>
  <c r="AN16" i="12"/>
  <c r="AS16" i="12"/>
  <c r="AX16" i="12"/>
  <c r="AX15" i="3"/>
  <c r="AW15" i="3"/>
  <c r="AS15" i="3"/>
  <c r="AR15" i="3"/>
  <c r="AQ15" i="3"/>
  <c r="AJ15" i="3"/>
  <c r="AC15" i="3"/>
  <c r="Y15" i="3"/>
  <c r="X15" i="3"/>
  <c r="K15" i="3"/>
  <c r="I15" i="3"/>
  <c r="D15" i="3"/>
  <c r="E15" i="3"/>
  <c r="G28" i="35"/>
  <c r="G25" i="35"/>
  <c r="G30" i="35" s="1"/>
  <c r="C28" i="35"/>
  <c r="C25" i="35" s="1"/>
  <c r="D25" i="35"/>
  <c r="D27" i="8"/>
  <c r="C7" i="10" s="1"/>
  <c r="AF11" i="3"/>
  <c r="AA11" i="3"/>
  <c r="V11" i="3"/>
  <c r="V9" i="3"/>
  <c r="AA9" i="3"/>
  <c r="AF9" i="3"/>
  <c r="AK11" i="3"/>
  <c r="AK9" i="3"/>
  <c r="AP11" i="3"/>
  <c r="AP9" i="3"/>
  <c r="AU11" i="3"/>
  <c r="AU9" i="3"/>
  <c r="Q11" i="3"/>
  <c r="Q9" i="3"/>
  <c r="L11" i="3"/>
  <c r="L9" i="3"/>
  <c r="G11" i="3"/>
  <c r="G9" i="3"/>
  <c r="B11" i="3"/>
  <c r="B9" i="3"/>
  <c r="L17" i="11"/>
  <c r="AV3" i="37"/>
  <c r="AV11" i="4"/>
  <c r="K12" i="11" s="1"/>
  <c r="AV9" i="4"/>
  <c r="AQ11" i="4"/>
  <c r="J12" i="11" s="1"/>
  <c r="AQ9" i="4"/>
  <c r="AL11" i="4"/>
  <c r="I12" i="11" s="1"/>
  <c r="AG11" i="4"/>
  <c r="H12" i="11" s="1"/>
  <c r="AB11" i="4"/>
  <c r="G12" i="11" s="1"/>
  <c r="W11" i="4"/>
  <c r="F12" i="11" s="1"/>
  <c r="R11" i="4"/>
  <c r="E12" i="11" s="1"/>
  <c r="M11" i="4"/>
  <c r="D12" i="11" s="1"/>
  <c r="L12" i="11" s="1"/>
  <c r="H11" i="4"/>
  <c r="C12" i="11" s="1"/>
  <c r="C11" i="4"/>
  <c r="B12" i="11" s="1"/>
  <c r="AL9" i="4"/>
  <c r="AG9" i="4"/>
  <c r="AB9" i="4"/>
  <c r="W9" i="4"/>
  <c r="R9" i="4"/>
  <c r="M9" i="4"/>
  <c r="H9" i="4"/>
  <c r="G9" i="35"/>
  <c r="G15" i="35"/>
  <c r="C15" i="35"/>
  <c r="C14" i="35" s="1"/>
  <c r="C9" i="35"/>
  <c r="B9" i="35"/>
  <c r="F9" i="35"/>
  <c r="B15" i="35"/>
  <c r="B14" i="35"/>
  <c r="F15" i="35"/>
  <c r="F14" i="35"/>
  <c r="F24" i="35" s="1"/>
  <c r="G14" i="35"/>
  <c r="G24" i="35" s="1"/>
  <c r="B25" i="35"/>
  <c r="B30" i="35"/>
  <c r="F25" i="35"/>
  <c r="F30" i="35"/>
  <c r="N154" i="37"/>
  <c r="BH3" i="37"/>
  <c r="I8" i="5"/>
  <c r="I10" i="14" s="1"/>
  <c r="E25" i="35"/>
  <c r="E8" i="3"/>
  <c r="F8" i="3" s="1"/>
  <c r="AH15" i="43"/>
  <c r="D12" i="43"/>
  <c r="D14" i="43"/>
  <c r="AV15" i="43"/>
  <c r="R15" i="43"/>
  <c r="B18" i="43"/>
  <c r="C18" i="43" s="1"/>
  <c r="C19" i="43" s="1"/>
  <c r="C20" i="43" s="1"/>
  <c r="AT18" i="2"/>
  <c r="G22" i="14"/>
  <c r="O22" i="14"/>
  <c r="Y22" i="14"/>
  <c r="BC22" i="14"/>
  <c r="K136" i="37"/>
  <c r="K88" i="37"/>
  <c r="K80" i="37"/>
  <c r="K64" i="37"/>
  <c r="K38" i="37"/>
  <c r="BC18" i="14"/>
  <c r="BB18" i="14"/>
  <c r="U18" i="14"/>
  <c r="T18" i="14"/>
  <c r="AP19" i="2"/>
  <c r="S19" i="2"/>
  <c r="AS19" i="2"/>
  <c r="AI19" i="2"/>
  <c r="N19" i="2"/>
  <c r="N18" i="14"/>
  <c r="K18" i="14"/>
  <c r="E19" i="2"/>
  <c r="AD19" i="2"/>
  <c r="O19" i="2"/>
  <c r="F19" i="2"/>
  <c r="D18" i="14"/>
  <c r="B8" i="44"/>
  <c r="G8" i="44"/>
  <c r="L8" i="44"/>
  <c r="Q8" i="44"/>
  <c r="V8" i="44"/>
  <c r="AA8" i="44"/>
  <c r="AF8" i="44"/>
  <c r="AK8" i="44"/>
  <c r="AP8" i="44"/>
  <c r="AU8" i="44"/>
  <c r="C21" i="11"/>
  <c r="J23" i="11"/>
  <c r="C23" i="11"/>
  <c r="AZ18" i="2"/>
  <c r="AI18" i="2"/>
  <c r="H15" i="14"/>
  <c r="BA15" i="14"/>
  <c r="E21" i="11"/>
  <c r="F21" i="11"/>
  <c r="AR22" i="14"/>
  <c r="E22" i="14"/>
  <c r="AA22" i="14"/>
  <c r="AH22" i="14"/>
  <c r="AW22" i="14"/>
  <c r="AZ22" i="14"/>
  <c r="N23" i="2"/>
  <c r="S23" i="2"/>
  <c r="Z23" i="2"/>
  <c r="AJ23" i="2"/>
  <c r="I22" i="14"/>
  <c r="N119" i="37"/>
  <c r="AF8" i="5"/>
  <c r="AF10" i="14" s="1"/>
  <c r="R15" i="3"/>
  <c r="S18" i="14"/>
  <c r="AL15" i="14"/>
  <c r="AQ15" i="14"/>
  <c r="K66" i="37"/>
  <c r="K60" i="37"/>
  <c r="AL17" i="2"/>
  <c r="I13" i="11" s="1"/>
  <c r="J26" i="46" s="1"/>
  <c r="J27" i="46" s="1"/>
  <c r="AM8" i="5"/>
  <c r="AL10" i="5"/>
  <c r="AF13" i="3"/>
  <c r="AI15" i="3"/>
  <c r="AA8" i="5"/>
  <c r="AA10" i="14" s="1"/>
  <c r="AA11" i="14" s="1"/>
  <c r="AA13" i="14" s="1"/>
  <c r="W10" i="5"/>
  <c r="Y19" i="2"/>
  <c r="W15" i="3"/>
  <c r="X18" i="14"/>
  <c r="X19" i="2"/>
  <c r="V18" i="14"/>
  <c r="U15" i="3"/>
  <c r="E10" i="3"/>
  <c r="F10" i="3" s="1"/>
  <c r="D12" i="3"/>
  <c r="D14" i="3" s="1"/>
  <c r="AV15" i="14"/>
  <c r="V13" i="3"/>
  <c r="N123" i="37"/>
  <c r="K123" i="37"/>
  <c r="N77" i="37"/>
  <c r="AB15" i="3"/>
  <c r="BE18" i="14"/>
  <c r="N8" i="5"/>
  <c r="M10" i="5"/>
  <c r="J15" i="3"/>
  <c r="G13" i="3"/>
  <c r="K19" i="2"/>
  <c r="AX22" i="14"/>
  <c r="BE22" i="14"/>
  <c r="V19" i="2"/>
  <c r="T19" i="2"/>
  <c r="AA13" i="3"/>
  <c r="N114" i="37"/>
  <c r="K114" i="37"/>
  <c r="K111" i="37"/>
  <c r="N111" i="37"/>
  <c r="K44" i="37"/>
  <c r="N17" i="37"/>
  <c r="K17" i="37"/>
  <c r="M6" i="39"/>
  <c r="M4" i="39" s="1"/>
  <c r="E12" i="3"/>
  <c r="E14" i="3" s="1"/>
  <c r="N25" i="37"/>
  <c r="K25" i="37"/>
  <c r="B13" i="3"/>
  <c r="D19" i="2"/>
  <c r="D21" i="11"/>
  <c r="I15" i="43"/>
  <c r="J19" i="2"/>
  <c r="M15" i="43"/>
  <c r="AW18" i="14"/>
  <c r="Q10" i="44"/>
  <c r="J18" i="14"/>
  <c r="AP18" i="14"/>
  <c r="AK13" i="43"/>
  <c r="K93" i="37"/>
  <c r="N141" i="37"/>
  <c r="N67" i="37"/>
  <c r="K67" i="37"/>
  <c r="AM9" i="8"/>
  <c r="AJ8" i="5"/>
  <c r="AJ11" i="2" s="1"/>
  <c r="AJ12" i="2" s="1"/>
  <c r="AJ14" i="2" s="1"/>
  <c r="AD18" i="14"/>
  <c r="E16" i="40"/>
  <c r="B17" i="40"/>
  <c r="B18" i="40" s="1"/>
  <c r="Z8" i="5"/>
  <c r="AK8" i="5"/>
  <c r="AK11" i="2" s="1"/>
  <c r="AK12" i="2" s="1"/>
  <c r="AK14" i="2" s="1"/>
  <c r="B18" i="3"/>
  <c r="C18" i="3" s="1"/>
  <c r="Q13" i="43"/>
  <c r="AM14" i="5"/>
  <c r="AM11" i="2"/>
  <c r="AM12" i="2" s="1"/>
  <c r="AM10" i="14"/>
  <c r="AM11" i="14" s="1"/>
  <c r="E17" i="40"/>
  <c r="AF11" i="2"/>
  <c r="AF12" i="2" s="1"/>
  <c r="AF14" i="2" s="1"/>
  <c r="AF14" i="5"/>
  <c r="AA14" i="5"/>
  <c r="AA11" i="2"/>
  <c r="AA12" i="2" s="1"/>
  <c r="AA14" i="2" s="1"/>
  <c r="AO22" i="8"/>
  <c r="K22" i="8"/>
  <c r="AL3" i="37"/>
  <c r="L22" i="14"/>
  <c r="V23" i="2"/>
  <c r="V22" i="14"/>
  <c r="BB22" i="14"/>
  <c r="BA22" i="14" s="1"/>
  <c r="AM23" i="2"/>
  <c r="AM22" i="14"/>
  <c r="BD22" i="14"/>
  <c r="G10" i="44"/>
  <c r="J23" i="2"/>
  <c r="X22" i="14"/>
  <c r="W22" i="14" s="1"/>
  <c r="V10" i="44"/>
  <c r="AF23" i="2"/>
  <c r="AF22" i="14"/>
  <c r="AU23" i="2"/>
  <c r="AU22" i="14"/>
  <c r="H36" i="2"/>
  <c r="M36" i="2"/>
  <c r="K22" i="14"/>
  <c r="AG36" i="2"/>
  <c r="AL36" i="2"/>
  <c r="AQ36" i="2"/>
  <c r="C17" i="14"/>
  <c r="B10" i="34" s="1"/>
  <c r="BC36" i="14"/>
  <c r="D18" i="43"/>
  <c r="AG9" i="8"/>
  <c r="W9" i="8"/>
  <c r="U9" i="8" s="1"/>
  <c r="U10" i="8"/>
  <c r="S9" i="8"/>
  <c r="L9" i="8"/>
  <c r="F9" i="8"/>
  <c r="BD18" i="14"/>
  <c r="AG15" i="14"/>
  <c r="BE36" i="14"/>
  <c r="AJ14" i="5"/>
  <c r="AJ10" i="14"/>
  <c r="AJ11" i="14" s="1"/>
  <c r="AJ13" i="14" s="1"/>
  <c r="N10" i="14"/>
  <c r="N11" i="14" s="1"/>
  <c r="N14" i="5"/>
  <c r="N11" i="2"/>
  <c r="N12" i="2" s="1"/>
  <c r="AN9" i="8"/>
  <c r="AK13" i="3"/>
  <c r="AL15" i="3"/>
  <c r="Z15" i="3"/>
  <c r="R17" i="2"/>
  <c r="E13" i="11" s="1"/>
  <c r="F26" i="46" s="1"/>
  <c r="F27" i="46" s="1"/>
  <c r="S8" i="5"/>
  <c r="R10" i="5"/>
  <c r="L13" i="3"/>
  <c r="O15" i="3"/>
  <c r="P19" i="2"/>
  <c r="P18" i="14"/>
  <c r="U8" i="5"/>
  <c r="U10" i="14" s="1"/>
  <c r="U11" i="14" s="1"/>
  <c r="U13" i="14" s="1"/>
  <c r="R11" i="5"/>
  <c r="AE8" i="5"/>
  <c r="AB11" i="5"/>
  <c r="AV11" i="5"/>
  <c r="AX8" i="5"/>
  <c r="M15" i="14"/>
  <c r="R15" i="14"/>
  <c r="AO18" i="2"/>
  <c r="Z11" i="2"/>
  <c r="Z12" i="2" s="1"/>
  <c r="Z14" i="2" s="1"/>
  <c r="Z10" i="14"/>
  <c r="Z11" i="14" s="1"/>
  <c r="Z13" i="14" s="1"/>
  <c r="Z14" i="5"/>
  <c r="B24" i="35"/>
  <c r="D9" i="35"/>
  <c r="C30" i="35"/>
  <c r="E9" i="35"/>
  <c r="K132" i="37"/>
  <c r="N129" i="37"/>
  <c r="K129" i="37"/>
  <c r="K122" i="37"/>
  <c r="N122" i="37"/>
  <c r="K40" i="37"/>
  <c r="N40" i="37"/>
  <c r="K30" i="37"/>
  <c r="N30" i="37"/>
  <c r="R20" i="8"/>
  <c r="BA9" i="8"/>
  <c r="AQ9" i="8"/>
  <c r="AO10" i="8"/>
  <c r="AM15" i="3"/>
  <c r="AN19" i="2"/>
  <c r="L8" i="5"/>
  <c r="L10" i="14" s="1"/>
  <c r="L11" i="14" s="1"/>
  <c r="L13" i="14" s="1"/>
  <c r="H11" i="5"/>
  <c r="B19" i="40"/>
  <c r="B20" i="40" s="1"/>
  <c r="E18" i="40"/>
  <c r="N107" i="37"/>
  <c r="AM20" i="8"/>
  <c r="AO18" i="14"/>
  <c r="AN15" i="3"/>
  <c r="AK15" i="3" s="1"/>
  <c r="AO19" i="2"/>
  <c r="AI15" i="43"/>
  <c r="AY15" i="43"/>
  <c r="AZ19" i="2"/>
  <c r="AZ18" i="14"/>
  <c r="AU10" i="44"/>
  <c r="U18" i="2"/>
  <c r="M17" i="14"/>
  <c r="D10" i="34" s="1"/>
  <c r="E15" i="46" s="1"/>
  <c r="R17" i="14"/>
  <c r="E10" i="34" s="1"/>
  <c r="F15" i="46" s="1"/>
  <c r="N55" i="37"/>
  <c r="AR8" i="5"/>
  <c r="AT22" i="8"/>
  <c r="V15" i="3"/>
  <c r="K146" i="37"/>
  <c r="N146" i="37"/>
  <c r="K115" i="37"/>
  <c r="N115" i="37"/>
  <c r="K112" i="37"/>
  <c r="K87" i="37"/>
  <c r="N87" i="37"/>
  <c r="N52" i="37"/>
  <c r="K35" i="37"/>
  <c r="N22" i="37"/>
  <c r="K22" i="37"/>
  <c r="BA20" i="8"/>
  <c r="AY22" i="8"/>
  <c r="G8" i="5"/>
  <c r="B23" i="11"/>
  <c r="E12" i="43"/>
  <c r="E14" i="43" s="1"/>
  <c r="P15" i="43"/>
  <c r="Y15" i="43"/>
  <c r="V13" i="43"/>
  <c r="F22" i="14"/>
  <c r="F23" i="2"/>
  <c r="P23" i="2"/>
  <c r="P22" i="14"/>
  <c r="AE22" i="14"/>
  <c r="AI23" i="2"/>
  <c r="AK14" i="5"/>
  <c r="AK10" i="14"/>
  <c r="AK11" i="14" s="1"/>
  <c r="AK13" i="14" s="1"/>
  <c r="N68" i="37"/>
  <c r="I9" i="35"/>
  <c r="H9" i="35"/>
  <c r="I25" i="35"/>
  <c r="N149" i="37"/>
  <c r="K81" i="37"/>
  <c r="W20" i="8"/>
  <c r="G20" i="8"/>
  <c r="AK9" i="8"/>
  <c r="AK18" i="14"/>
  <c r="AF19" i="2"/>
  <c r="AE15" i="3"/>
  <c r="AC8" i="5"/>
  <c r="AB10" i="5"/>
  <c r="W11" i="5"/>
  <c r="AG11" i="5"/>
  <c r="AL11" i="5"/>
  <c r="AN8" i="5"/>
  <c r="AB15" i="14"/>
  <c r="I23" i="11"/>
  <c r="K13" i="37"/>
  <c r="AL16" i="14"/>
  <c r="I11" i="34" s="1"/>
  <c r="I18" i="34" s="1"/>
  <c r="AC18" i="14"/>
  <c r="P15" i="3"/>
  <c r="F15" i="3"/>
  <c r="B15" i="3"/>
  <c r="G18" i="14"/>
  <c r="N1" i="37"/>
  <c r="O1" i="37" s="1"/>
  <c r="P1" i="37" s="1"/>
  <c r="AX19" i="2"/>
  <c r="AU13" i="43"/>
  <c r="D23" i="2"/>
  <c r="C23" i="2" s="1"/>
  <c r="B10" i="44"/>
  <c r="N22" i="14"/>
  <c r="O6" i="39"/>
  <c r="O4" i="39"/>
  <c r="H10" i="5"/>
  <c r="L4" i="39"/>
  <c r="I14" i="35"/>
  <c r="G19" i="2"/>
  <c r="BA18" i="14"/>
  <c r="AH15" i="3"/>
  <c r="AF15" i="3" s="1"/>
  <c r="N133" i="37"/>
  <c r="K75" i="37"/>
  <c r="AV15" i="3"/>
  <c r="AU15" i="3" s="1"/>
  <c r="AU13" i="3"/>
  <c r="AW19" i="2"/>
  <c r="AT15" i="3"/>
  <c r="AP15" i="3" s="1"/>
  <c r="AG17" i="2"/>
  <c r="H13" i="11" s="1"/>
  <c r="I26" i="46" s="1"/>
  <c r="I27" i="46" s="1"/>
  <c r="AH8" i="5"/>
  <c r="AH10" i="14" s="1"/>
  <c r="AH11" i="14" s="1"/>
  <c r="AG10" i="5"/>
  <c r="AD15" i="3"/>
  <c r="AA15" i="3" s="1"/>
  <c r="F8" i="5"/>
  <c r="F10" i="14" s="1"/>
  <c r="F11" i="14" s="1"/>
  <c r="F13" i="14" s="1"/>
  <c r="AB36" i="2"/>
  <c r="D15" i="43"/>
  <c r="E18" i="14"/>
  <c r="K15" i="43"/>
  <c r="H23" i="2"/>
  <c r="AP10" i="44"/>
  <c r="BA17" i="14"/>
  <c r="N97" i="37"/>
  <c r="K97" i="37"/>
  <c r="AG16" i="14"/>
  <c r="H11" i="34" s="1"/>
  <c r="H18" i="34" s="1"/>
  <c r="AV17" i="2"/>
  <c r="K13" i="11" s="1"/>
  <c r="L26" i="46" s="1"/>
  <c r="L27" i="46" s="1"/>
  <c r="Q8" i="5"/>
  <c r="Q10" i="14" s="1"/>
  <c r="Q11" i="14" s="1"/>
  <c r="Q13" i="14" s="1"/>
  <c r="N15" i="3"/>
  <c r="O18" i="14"/>
  <c r="AD23" i="2"/>
  <c r="AD22" i="14"/>
  <c r="O8" i="5"/>
  <c r="O10" i="14" s="1"/>
  <c r="O11" i="14" s="1"/>
  <c r="O13" i="14" s="1"/>
  <c r="C11" i="5"/>
  <c r="M11" i="5"/>
  <c r="BJ1" i="37"/>
  <c r="BJ3" i="37" s="1"/>
  <c r="F14" i="5"/>
  <c r="AH14" i="5"/>
  <c r="AH11" i="2"/>
  <c r="AH12" i="2" s="1"/>
  <c r="AR11" i="2"/>
  <c r="AR12" i="2" s="1"/>
  <c r="AR10" i="14"/>
  <c r="AR11" i="14" s="1"/>
  <c r="AR14" i="5"/>
  <c r="O14" i="5"/>
  <c r="O11" i="2"/>
  <c r="O12" i="2" s="1"/>
  <c r="O14" i="2" s="1"/>
  <c r="AN10" i="14"/>
  <c r="AN11" i="14" s="1"/>
  <c r="AN13" i="14" s="1"/>
  <c r="AN11" i="2"/>
  <c r="AN12" i="2" s="1"/>
  <c r="AN14" i="2" s="1"/>
  <c r="AN14" i="5"/>
  <c r="E19" i="40"/>
  <c r="AX14" i="5"/>
  <c r="AX10" i="14"/>
  <c r="AX11" i="14" s="1"/>
  <c r="AX13" i="14" s="1"/>
  <c r="AX11" i="2"/>
  <c r="AX12" i="2" s="1"/>
  <c r="AX14" i="2" s="1"/>
  <c r="S10" i="14"/>
  <c r="S11" i="14" s="1"/>
  <c r="S14" i="5"/>
  <c r="S11" i="2"/>
  <c r="S12" i="2" s="1"/>
  <c r="D19" i="43"/>
  <c r="D20" i="43" s="1"/>
  <c r="AC14" i="5"/>
  <c r="AC10" i="14"/>
  <c r="AC11" i="14" s="1"/>
  <c r="AC11" i="2"/>
  <c r="AC12" i="2" s="1"/>
  <c r="B10" i="43"/>
  <c r="G10" i="14"/>
  <c r="G11" i="2"/>
  <c r="G12" i="2" s="1"/>
  <c r="G14" i="2" s="1"/>
  <c r="G14" i="5"/>
  <c r="BC10" i="14"/>
  <c r="BC11" i="14" s="1"/>
  <c r="BC13" i="14" s="1"/>
  <c r="AE14" i="5"/>
  <c r="AE11" i="2"/>
  <c r="AE12" i="2" s="1"/>
  <c r="AE14" i="2" s="1"/>
  <c r="AE10" i="14"/>
  <c r="AE11" i="14" s="1"/>
  <c r="AE13" i="14" s="1"/>
  <c r="Q11" i="2"/>
  <c r="Q12" i="2" s="1"/>
  <c r="Q14" i="2" s="1"/>
  <c r="Q14" i="5"/>
  <c r="BB21" i="14"/>
  <c r="BB20" i="14" s="1"/>
  <c r="BC21" i="14"/>
  <c r="BC20" i="14" s="1"/>
  <c r="BD21" i="14"/>
  <c r="BD20" i="14" s="1"/>
  <c r="BD14" i="14" s="1"/>
  <c r="BE21" i="14"/>
  <c r="BE20" i="14" s="1"/>
  <c r="AN1" i="37"/>
  <c r="AN3" i="37" s="1"/>
  <c r="C3" i="37"/>
  <c r="W13" i="4"/>
  <c r="AB13" i="4"/>
  <c r="S18" i="2"/>
  <c r="D18" i="2"/>
  <c r="K53" i="37"/>
  <c r="N53" i="37"/>
  <c r="K50" i="37"/>
  <c r="N50" i="37"/>
  <c r="N143" i="37"/>
  <c r="K143" i="37"/>
  <c r="K135" i="37"/>
  <c r="N135" i="37"/>
  <c r="K131" i="37"/>
  <c r="N131" i="37"/>
  <c r="K108" i="37"/>
  <c r="N108" i="37"/>
  <c r="N89" i="37"/>
  <c r="K89" i="37"/>
  <c r="K36" i="37"/>
  <c r="N36" i="37"/>
  <c r="K99" i="37"/>
  <c r="K128" i="37"/>
  <c r="N102" i="37"/>
  <c r="K124" i="37"/>
  <c r="N61" i="37"/>
  <c r="N145" i="37"/>
  <c r="K145" i="37"/>
  <c r="N118" i="37"/>
  <c r="N94" i="37"/>
  <c r="K78" i="37"/>
  <c r="N78" i="37"/>
  <c r="K56" i="37"/>
  <c r="N54" i="37"/>
  <c r="K84" i="37"/>
  <c r="N84" i="37"/>
  <c r="K42" i="37"/>
  <c r="N42" i="37"/>
  <c r="K58" i="37"/>
  <c r="K76" i="37"/>
  <c r="N76" i="37"/>
  <c r="N120" i="37"/>
  <c r="K49" i="37"/>
  <c r="N150" i="37"/>
  <c r="K150" i="37"/>
  <c r="K147" i="37"/>
  <c r="K103" i="37"/>
  <c r="N103" i="37"/>
  <c r="K96" i="37"/>
  <c r="N91" i="37"/>
  <c r="K91" i="37"/>
  <c r="K71" i="37"/>
  <c r="K126" i="37"/>
  <c r="N134" i="37"/>
  <c r="N104" i="37"/>
  <c r="K26" i="37"/>
  <c r="K19" i="37"/>
  <c r="K14" i="37"/>
  <c r="K16" i="37"/>
  <c r="K18" i="37"/>
  <c r="N137" i="37"/>
  <c r="K137" i="37"/>
  <c r="N106" i="37"/>
  <c r="K106" i="37"/>
  <c r="N95" i="37"/>
  <c r="K95" i="37"/>
  <c r="N74" i="37"/>
  <c r="K74" i="37"/>
  <c r="N72" i="37"/>
  <c r="K72" i="37"/>
  <c r="N57" i="37"/>
  <c r="K57" i="37"/>
  <c r="K32" i="37"/>
  <c r="N32" i="37"/>
  <c r="K148" i="37"/>
  <c r="N148" i="37"/>
  <c r="N34" i="37"/>
  <c r="K34" i="37"/>
  <c r="K152" i="37"/>
  <c r="K109" i="37"/>
  <c r="N140" i="37"/>
  <c r="K140" i="37"/>
  <c r="N125" i="37"/>
  <c r="K125" i="37"/>
  <c r="K121" i="37"/>
  <c r="N121" i="37"/>
  <c r="N86" i="37"/>
  <c r="K86" i="37"/>
  <c r="K69" i="37"/>
  <c r="N69" i="37"/>
  <c r="N45" i="37"/>
  <c r="K45" i="37"/>
  <c r="K37" i="37"/>
  <c r="N37" i="37"/>
  <c r="N20" i="37"/>
  <c r="K62" i="37"/>
  <c r="K29" i="37"/>
  <c r="N101" i="37"/>
  <c r="K59" i="37"/>
  <c r="N127" i="37"/>
  <c r="K127" i="37"/>
  <c r="N90" i="37"/>
  <c r="K90" i="37"/>
  <c r="N27" i="37"/>
  <c r="K27" i="37"/>
  <c r="K100" i="37"/>
  <c r="K12" i="37"/>
  <c r="BB1" i="37"/>
  <c r="BB3" i="37" s="1"/>
  <c r="AW4" i="37"/>
  <c r="O3" i="37"/>
  <c r="O4" i="37" s="1"/>
  <c r="I3" i="37"/>
  <c r="J1" i="37"/>
  <c r="BC1" i="37"/>
  <c r="BD1" i="37" s="1"/>
  <c r="J3" i="37"/>
  <c r="J5" i="37" s="1"/>
  <c r="K1" i="37"/>
  <c r="L1" i="37" s="1"/>
  <c r="L3" i="37" s="1"/>
  <c r="I5" i="37"/>
  <c r="AR1" i="37" l="1"/>
  <c r="AB3" i="37"/>
  <c r="O6" i="37"/>
  <c r="O5" i="37"/>
  <c r="J4" i="37"/>
  <c r="BE1" i="37"/>
  <c r="BE3" i="37" s="1"/>
  <c r="BD3" i="37"/>
  <c r="D14" i="35"/>
  <c r="E14" i="35"/>
  <c r="C24" i="35"/>
  <c r="B21" i="40"/>
  <c r="E20" i="40"/>
  <c r="BB5" i="37"/>
  <c r="BB6" i="37"/>
  <c r="L15" i="3"/>
  <c r="M22" i="14"/>
  <c r="G15" i="3"/>
  <c r="H14" i="35"/>
  <c r="D10" i="12"/>
  <c r="B19" i="14"/>
  <c r="N151" i="37"/>
  <c r="K151" i="37"/>
  <c r="N139" i="37"/>
  <c r="K92" i="37"/>
  <c r="B13" i="5"/>
  <c r="B28" i="2"/>
  <c r="BH4" i="37"/>
  <c r="AT10" i="8"/>
  <c r="K39" i="37"/>
  <c r="N39" i="37"/>
  <c r="E18" i="8"/>
  <c r="BI4" i="37"/>
  <c r="F11" i="2"/>
  <c r="F12" i="2" s="1"/>
  <c r="F14" i="2" s="1"/>
  <c r="D11" i="12"/>
  <c r="N138" i="37"/>
  <c r="BI6" i="37"/>
  <c r="U11" i="2"/>
  <c r="U12" i="2" s="1"/>
  <c r="U14" i="2" s="1"/>
  <c r="F20" i="8"/>
  <c r="D12" i="12"/>
  <c r="B26" i="2"/>
  <c r="D15" i="12"/>
  <c r="K3" i="37"/>
  <c r="U14" i="5"/>
  <c r="L14" i="5"/>
  <c r="BJ5" i="37"/>
  <c r="B23" i="14"/>
  <c r="K46" i="37"/>
  <c r="N46" i="37"/>
  <c r="E24" i="8"/>
  <c r="S1" i="37"/>
  <c r="S3" i="37" s="1"/>
  <c r="R3" i="37"/>
  <c r="I4" i="37"/>
  <c r="L11" i="2"/>
  <c r="L12" i="2" s="1"/>
  <c r="L14" i="2" s="1"/>
  <c r="C19" i="2"/>
  <c r="D13" i="12"/>
  <c r="D17" i="12"/>
  <c r="F12" i="43"/>
  <c r="F14" i="43" s="1"/>
  <c r="B14" i="43" s="1"/>
  <c r="H8" i="43"/>
  <c r="B13" i="2"/>
  <c r="E23" i="8"/>
  <c r="B28" i="14"/>
  <c r="BC3" i="37"/>
  <c r="BA21" i="14"/>
  <c r="H25" i="35"/>
  <c r="N6" i="39"/>
  <c r="N4" i="39" s="1"/>
  <c r="N51" i="37"/>
  <c r="D14" i="12"/>
  <c r="D18" i="12"/>
  <c r="N153" i="37"/>
  <c r="N142" i="37"/>
  <c r="K142" i="37"/>
  <c r="N79" i="37"/>
  <c r="K79" i="37"/>
  <c r="K70" i="37"/>
  <c r="N70" i="37"/>
  <c r="S15" i="3"/>
  <c r="Q15" i="3" s="1"/>
  <c r="Q13" i="3"/>
  <c r="B29" i="14"/>
  <c r="N116" i="37"/>
  <c r="C5" i="46"/>
  <c r="C4" i="46" s="1"/>
  <c r="E21" i="8"/>
  <c r="B30" i="14"/>
  <c r="D16" i="12"/>
  <c r="B16" i="2"/>
  <c r="B25" i="14"/>
  <c r="B27" i="14"/>
  <c r="AW5" i="37"/>
  <c r="B30" i="2"/>
  <c r="B31" i="2"/>
  <c r="J6" i="37"/>
  <c r="K41" i="37"/>
  <c r="N41" i="37"/>
  <c r="AQ16" i="14"/>
  <c r="J11" i="34" s="1"/>
  <c r="J18" i="34" s="1"/>
  <c r="E25" i="8"/>
  <c r="B27" i="2"/>
  <c r="BH6" i="37"/>
  <c r="C15" i="14"/>
  <c r="L12" i="8"/>
  <c r="Q12" i="8"/>
  <c r="N36" i="14" s="1"/>
  <c r="AF12" i="8"/>
  <c r="AF27" i="8" s="1"/>
  <c r="AU12" i="8"/>
  <c r="V14" i="8"/>
  <c r="U14" i="8" s="1"/>
  <c r="AK14" i="8"/>
  <c r="AZ14" i="8"/>
  <c r="AY14" i="8" s="1"/>
  <c r="AA16" i="8"/>
  <c r="AP16" i="8"/>
  <c r="AM37" i="2" s="1"/>
  <c r="W36" i="2"/>
  <c r="B36" i="2" s="1"/>
  <c r="J14" i="8"/>
  <c r="G37" i="2" s="1"/>
  <c r="M47" i="46"/>
  <c r="M48" i="46" s="1"/>
  <c r="L3" i="46"/>
  <c r="E13" i="8"/>
  <c r="C13" i="8" s="1"/>
  <c r="I4" i="46"/>
  <c r="C24" i="8"/>
  <c r="F22" i="8"/>
  <c r="D20" i="12"/>
  <c r="D26" i="12"/>
  <c r="H3" i="37"/>
  <c r="M12" i="8"/>
  <c r="M27" i="8" s="1"/>
  <c r="R12" i="8"/>
  <c r="AG12" i="8"/>
  <c r="AV12" i="8"/>
  <c r="W14" i="8"/>
  <c r="AL14" i="8"/>
  <c r="AI36" i="14" s="1"/>
  <c r="BA14" i="8"/>
  <c r="AB16" i="8"/>
  <c r="AQ16" i="8"/>
  <c r="I14" i="8"/>
  <c r="D9" i="12"/>
  <c r="E11" i="8"/>
  <c r="AQ11" i="5"/>
  <c r="B11" i="5" s="1"/>
  <c r="N12" i="8"/>
  <c r="K37" i="2" s="1"/>
  <c r="S12" i="8"/>
  <c r="AH12" i="8"/>
  <c r="AW12" i="8"/>
  <c r="X14" i="8"/>
  <c r="U37" i="2" s="1"/>
  <c r="AM14" i="8"/>
  <c r="BB14" i="8"/>
  <c r="AC16" i="8"/>
  <c r="Z16" i="8" s="1"/>
  <c r="AR16" i="8"/>
  <c r="H14" i="8"/>
  <c r="H27" i="8" s="1"/>
  <c r="M43" i="46"/>
  <c r="M44" i="46" s="1"/>
  <c r="E8" i="5"/>
  <c r="E11" i="2" s="1"/>
  <c r="E12" i="2" s="1"/>
  <c r="E14" i="2" s="1"/>
  <c r="D25" i="12"/>
  <c r="O12" i="8"/>
  <c r="T12" i="8"/>
  <c r="AI12" i="8"/>
  <c r="AX12" i="8"/>
  <c r="Y14" i="8"/>
  <c r="AN14" i="8"/>
  <c r="AN27" i="8" s="1"/>
  <c r="BC14" i="8"/>
  <c r="AD16" i="8"/>
  <c r="AA37" i="2" s="1"/>
  <c r="AS16" i="8"/>
  <c r="G14" i="8"/>
  <c r="F14" i="8" s="1"/>
  <c r="R16" i="14"/>
  <c r="E11" i="34" s="1"/>
  <c r="E18" i="34" s="1"/>
  <c r="AY8" i="5"/>
  <c r="AJ19" i="2"/>
  <c r="O14" i="8"/>
  <c r="V12" i="8"/>
  <c r="S36" i="14" s="1"/>
  <c r="AK12" i="8"/>
  <c r="AZ12" i="8"/>
  <c r="AA14" i="8"/>
  <c r="X36" i="14" s="1"/>
  <c r="AP14" i="8"/>
  <c r="Q16" i="8"/>
  <c r="P16" i="8" s="1"/>
  <c r="AF16" i="8"/>
  <c r="AU16" i="8"/>
  <c r="R13" i="4"/>
  <c r="G16" i="8"/>
  <c r="O43" i="46"/>
  <c r="C21" i="8"/>
  <c r="D12" i="36" s="1"/>
  <c r="H75" i="40" s="1"/>
  <c r="K20" i="8"/>
  <c r="AP13" i="3"/>
  <c r="B24" i="14"/>
  <c r="D24" i="12"/>
  <c r="AF10" i="44"/>
  <c r="AV17" i="14"/>
  <c r="K10" i="34" s="1"/>
  <c r="L15" i="46" s="1"/>
  <c r="N14" i="8"/>
  <c r="W12" i="8"/>
  <c r="T37" i="2" s="1"/>
  <c r="AL12" i="8"/>
  <c r="BA12" i="8"/>
  <c r="AB14" i="8"/>
  <c r="AQ14" i="8"/>
  <c r="R16" i="8"/>
  <c r="AG16" i="8"/>
  <c r="AV16" i="8"/>
  <c r="R18" i="2"/>
  <c r="H16" i="8"/>
  <c r="F16" i="8" s="1"/>
  <c r="B20" i="2"/>
  <c r="E15" i="43"/>
  <c r="AY22" i="14"/>
  <c r="AV22" i="14" s="1"/>
  <c r="M14" i="8"/>
  <c r="X12" i="8"/>
  <c r="AM12" i="8"/>
  <c r="BB12" i="8"/>
  <c r="AC14" i="8"/>
  <c r="AR14" i="8"/>
  <c r="S16" i="8"/>
  <c r="AH16" i="8"/>
  <c r="AW16" i="8"/>
  <c r="I16" i="8"/>
  <c r="Q43" i="46"/>
  <c r="Q44" i="46" s="1"/>
  <c r="D23" i="12"/>
  <c r="D29" i="12"/>
  <c r="BI5" i="37"/>
  <c r="H30" i="3"/>
  <c r="I30" i="3" s="1"/>
  <c r="J30" i="3" s="1"/>
  <c r="K30" i="3" s="1"/>
  <c r="M30" i="3" s="1"/>
  <c r="N30" i="3" s="1"/>
  <c r="O30" i="3" s="1"/>
  <c r="P30" i="3" s="1"/>
  <c r="R30" i="3" s="1"/>
  <c r="S30" i="3" s="1"/>
  <c r="T30" i="3" s="1"/>
  <c r="U30" i="3" s="1"/>
  <c r="W30" i="3" s="1"/>
  <c r="X30" i="3" s="1"/>
  <c r="Y30" i="3" s="1"/>
  <c r="Z30" i="3" s="1"/>
  <c r="AB30" i="3" s="1"/>
  <c r="AC30" i="3" s="1"/>
  <c r="AD30" i="3" s="1"/>
  <c r="AE30" i="3" s="1"/>
  <c r="AG30" i="3" s="1"/>
  <c r="AH30" i="3" s="1"/>
  <c r="AI30" i="3" s="1"/>
  <c r="AJ30" i="3" s="1"/>
  <c r="AL30" i="3" s="1"/>
  <c r="AM30" i="3" s="1"/>
  <c r="AN30" i="3" s="1"/>
  <c r="AO30" i="3" s="1"/>
  <c r="AQ30" i="3" s="1"/>
  <c r="AR30" i="3" s="1"/>
  <c r="AS30" i="3" s="1"/>
  <c r="AT30" i="3" s="1"/>
  <c r="AV30" i="3" s="1"/>
  <c r="AW30" i="3" s="1"/>
  <c r="AX30" i="3" s="1"/>
  <c r="AY30" i="3" s="1"/>
  <c r="L14" i="8"/>
  <c r="K14" i="8" s="1"/>
  <c r="Y12" i="8"/>
  <c r="AN12" i="8"/>
  <c r="BC12" i="8"/>
  <c r="AD14" i="8"/>
  <c r="AS14" i="8"/>
  <c r="T16" i="8"/>
  <c r="AI16" i="8"/>
  <c r="AX16" i="8"/>
  <c r="J16" i="8"/>
  <c r="E17" i="8"/>
  <c r="C17" i="8" s="1"/>
  <c r="AE20" i="8"/>
  <c r="AH27" i="8"/>
  <c r="Y8" i="5"/>
  <c r="D22" i="12"/>
  <c r="D28" i="12"/>
  <c r="L10" i="44"/>
  <c r="AK10" i="44"/>
  <c r="M16" i="8"/>
  <c r="K16" i="8" s="1"/>
  <c r="AB12" i="8"/>
  <c r="Y36" i="14" s="1"/>
  <c r="AQ12" i="8"/>
  <c r="R14" i="8"/>
  <c r="P14" i="8" s="1"/>
  <c r="AG14" i="8"/>
  <c r="AV14" i="8"/>
  <c r="W16" i="8"/>
  <c r="AL16" i="8"/>
  <c r="BA16" i="8"/>
  <c r="AY16" i="8" s="1"/>
  <c r="H12" i="8"/>
  <c r="L4" i="46"/>
  <c r="T8" i="5"/>
  <c r="J8" i="5"/>
  <c r="H8" i="5" s="1"/>
  <c r="H26" i="14"/>
  <c r="B26" i="14" s="1"/>
  <c r="N16" i="8"/>
  <c r="AC12" i="8"/>
  <c r="AR12" i="8"/>
  <c r="S14" i="8"/>
  <c r="S27" i="8" s="1"/>
  <c r="AH14" i="8"/>
  <c r="AW14" i="8"/>
  <c r="X16" i="8"/>
  <c r="U16" i="8" s="1"/>
  <c r="AM16" i="8"/>
  <c r="BB16" i="8"/>
  <c r="I12" i="8"/>
  <c r="I27" i="8" s="1"/>
  <c r="D21" i="12"/>
  <c r="D27" i="12"/>
  <c r="O16" i="8"/>
  <c r="AD12" i="8"/>
  <c r="AS12" i="8"/>
  <c r="T14" i="8"/>
  <c r="AI14" i="8"/>
  <c r="AX14" i="8"/>
  <c r="Y16" i="8"/>
  <c r="AN16" i="8"/>
  <c r="BC16" i="8"/>
  <c r="BC27" i="8" s="1"/>
  <c r="BA20" i="14"/>
  <c r="BB14" i="14"/>
  <c r="BA14" i="14" s="1"/>
  <c r="D3" i="37"/>
  <c r="E1" i="37"/>
  <c r="F1" i="37" s="1"/>
  <c r="BC6" i="37"/>
  <c r="AO1" i="37"/>
  <c r="AO3" i="37" s="1"/>
  <c r="AO6" i="37" s="1"/>
  <c r="R18" i="14"/>
  <c r="AV10" i="5"/>
  <c r="E15" i="8"/>
  <c r="P8" i="5"/>
  <c r="P11" i="2" s="1"/>
  <c r="K8" i="5"/>
  <c r="D8" i="5"/>
  <c r="D14" i="5" s="1"/>
  <c r="AC36" i="14"/>
  <c r="AE37" i="2"/>
  <c r="AO36" i="14"/>
  <c r="C18" i="2"/>
  <c r="AL17" i="14"/>
  <c r="I10" i="34" s="1"/>
  <c r="J15" i="46" s="1"/>
  <c r="C13" i="4"/>
  <c r="AR18" i="2"/>
  <c r="AQ17" i="14"/>
  <c r="J10" i="34" s="1"/>
  <c r="K15" i="46" s="1"/>
  <c r="P44" i="46"/>
  <c r="Q40" i="46"/>
  <c r="N43" i="46"/>
  <c r="N44" i="46" s="1"/>
  <c r="O44" i="46"/>
  <c r="C35" i="14"/>
  <c r="H35" i="14"/>
  <c r="M35" i="14"/>
  <c r="R35" i="14"/>
  <c r="W35" i="14"/>
  <c r="AB35" i="14"/>
  <c r="AG35" i="14"/>
  <c r="AL35" i="14"/>
  <c r="AQ35" i="14"/>
  <c r="AV35" i="14"/>
  <c r="L21" i="11"/>
  <c r="W15" i="14"/>
  <c r="B15" i="14" s="1"/>
  <c r="H22" i="14"/>
  <c r="R23" i="2"/>
  <c r="W23" i="2"/>
  <c r="AB22" i="14"/>
  <c r="AG23" i="2"/>
  <c r="M23" i="2"/>
  <c r="R19" i="2"/>
  <c r="G10" i="10" s="1"/>
  <c r="G31" i="10" s="1"/>
  <c r="L23" i="11"/>
  <c r="C22" i="14"/>
  <c r="AQ23" i="2"/>
  <c r="AV23" i="2"/>
  <c r="AG18" i="2"/>
  <c r="AN22" i="14"/>
  <c r="AN23" i="2"/>
  <c r="AI22" i="14"/>
  <c r="AA10" i="44"/>
  <c r="AP22" i="14"/>
  <c r="AT22" i="14"/>
  <c r="AO23" i="2"/>
  <c r="AC23" i="2"/>
  <c r="AB23" i="2" s="1"/>
  <c r="U22" i="14"/>
  <c r="R22" i="14" s="1"/>
  <c r="AK22" i="14"/>
  <c r="AS22" i="14"/>
  <c r="AQ22" i="14" s="1"/>
  <c r="M10" i="43"/>
  <c r="N10" i="43" s="1"/>
  <c r="O10" i="43" s="1"/>
  <c r="P10" i="43" s="1"/>
  <c r="G10" i="43"/>
  <c r="D23" i="43"/>
  <c r="C24" i="43"/>
  <c r="C25" i="43" s="1"/>
  <c r="I8" i="43"/>
  <c r="H12" i="43"/>
  <c r="I18" i="14"/>
  <c r="G13" i="43"/>
  <c r="L19" i="2"/>
  <c r="L18" i="14"/>
  <c r="Q19" i="2"/>
  <c r="Q18" i="14"/>
  <c r="M18" i="14" s="1"/>
  <c r="AB15" i="43"/>
  <c r="AA13" i="43"/>
  <c r="AC19" i="2"/>
  <c r="AD15" i="43"/>
  <c r="AE18" i="14"/>
  <c r="AE19" i="2"/>
  <c r="AL15" i="43"/>
  <c r="AM18" i="14"/>
  <c r="AR18" i="14"/>
  <c r="AQ15" i="43"/>
  <c r="AP13" i="43"/>
  <c r="AX15" i="43"/>
  <c r="AY19" i="2"/>
  <c r="AV19" i="2" s="1"/>
  <c r="M10" i="10" s="1"/>
  <c r="M31" i="10" s="1"/>
  <c r="Z15" i="43"/>
  <c r="AA18" i="14"/>
  <c r="AA19" i="2"/>
  <c r="W19" i="2" s="1"/>
  <c r="AE15" i="43"/>
  <c r="AF18" i="14"/>
  <c r="AJ15" i="43"/>
  <c r="AF15" i="43" s="1"/>
  <c r="AK19" i="2"/>
  <c r="AM15" i="43"/>
  <c r="AN18" i="14"/>
  <c r="AR15" i="43"/>
  <c r="AS18" i="14"/>
  <c r="AT15" i="43"/>
  <c r="AU19" i="2"/>
  <c r="AU18" i="14"/>
  <c r="AW15" i="43"/>
  <c r="AU15" i="43" s="1"/>
  <c r="AX18" i="14"/>
  <c r="E18" i="43"/>
  <c r="B15" i="43"/>
  <c r="L15" i="43"/>
  <c r="V15" i="43"/>
  <c r="D30" i="43"/>
  <c r="E30" i="43" s="1"/>
  <c r="F30" i="43"/>
  <c r="H30" i="43" s="1"/>
  <c r="I30" i="43" s="1"/>
  <c r="J30" i="43" s="1"/>
  <c r="K30" i="43" s="1"/>
  <c r="M30" i="43" s="1"/>
  <c r="N30" i="43" s="1"/>
  <c r="O30" i="43" s="1"/>
  <c r="P30" i="43" s="1"/>
  <c r="R30" i="43" s="1"/>
  <c r="S30" i="43" s="1"/>
  <c r="T30" i="43" s="1"/>
  <c r="U30" i="43" s="1"/>
  <c r="W30" i="43" s="1"/>
  <c r="X30" i="43" s="1"/>
  <c r="Y30" i="43" s="1"/>
  <c r="Z30" i="43" s="1"/>
  <c r="AB30" i="43" s="1"/>
  <c r="AC30" i="43" s="1"/>
  <c r="AD30" i="43" s="1"/>
  <c r="AE30" i="43" s="1"/>
  <c r="AG30" i="43" s="1"/>
  <c r="AH30" i="43" s="1"/>
  <c r="AI30" i="43" s="1"/>
  <c r="AJ30" i="43" s="1"/>
  <c r="AL30" i="43" s="1"/>
  <c r="AM30" i="43" s="1"/>
  <c r="AN30" i="43" s="1"/>
  <c r="AO30" i="43" s="1"/>
  <c r="AQ30" i="43" s="1"/>
  <c r="AR30" i="43" s="1"/>
  <c r="AS30" i="43" s="1"/>
  <c r="AT30" i="43" s="1"/>
  <c r="AV30" i="43" s="1"/>
  <c r="AW30" i="43" s="1"/>
  <c r="AX30" i="43" s="1"/>
  <c r="AY30" i="43" s="1"/>
  <c r="AR19" i="2"/>
  <c r="C18" i="14"/>
  <c r="Z18" i="14"/>
  <c r="W18" i="14" s="1"/>
  <c r="L13" i="43"/>
  <c r="AF13" i="43"/>
  <c r="AJ18" i="14"/>
  <c r="AM19" i="2"/>
  <c r="AL19" i="2" s="1"/>
  <c r="K10" i="10" s="1"/>
  <c r="K31" i="10" s="1"/>
  <c r="AY18" i="14"/>
  <c r="AT18" i="14"/>
  <c r="AH18" i="14"/>
  <c r="Q15" i="43"/>
  <c r="H15" i="43"/>
  <c r="G15" i="43" s="1"/>
  <c r="AH19" i="2"/>
  <c r="AG19" i="2" s="1"/>
  <c r="J10" i="10" s="1"/>
  <c r="J31" i="10" s="1"/>
  <c r="I19" i="2"/>
  <c r="B8" i="43"/>
  <c r="B12" i="43" s="1"/>
  <c r="B27" i="43" s="1"/>
  <c r="M19" i="2"/>
  <c r="F10" i="10" s="1"/>
  <c r="F31" i="10" s="1"/>
  <c r="AT19" i="2"/>
  <c r="AQ19" i="2" s="1"/>
  <c r="L10" i="10" s="1"/>
  <c r="L31" i="10" s="1"/>
  <c r="D10" i="10"/>
  <c r="D31" i="10" s="1"/>
  <c r="C19" i="3"/>
  <c r="C20" i="3" s="1"/>
  <c r="D18" i="3"/>
  <c r="H10" i="3"/>
  <c r="I10" i="3" s="1"/>
  <c r="J10" i="3" s="1"/>
  <c r="K10" i="3" s="1"/>
  <c r="B10" i="3"/>
  <c r="B8" i="3"/>
  <c r="B12" i="3" s="1"/>
  <c r="H8" i="3"/>
  <c r="F12" i="3"/>
  <c r="F14" i="3" s="1"/>
  <c r="B14" i="3" s="1"/>
  <c r="C24" i="3"/>
  <c r="C25" i="3" s="1"/>
  <c r="D23" i="3"/>
  <c r="BE14" i="14"/>
  <c r="BC14" i="14"/>
  <c r="BC31" i="14" s="1"/>
  <c r="L46" i="46"/>
  <c r="L45" i="46"/>
  <c r="I46" i="46"/>
  <c r="I45" i="46"/>
  <c r="F46" i="46"/>
  <c r="F45" i="46"/>
  <c r="C15" i="46"/>
  <c r="J46" i="46"/>
  <c r="J45" i="46"/>
  <c r="E26" i="11"/>
  <c r="F16" i="46" s="1"/>
  <c r="F36" i="46" s="1"/>
  <c r="AV16" i="14"/>
  <c r="K11" i="34" s="1"/>
  <c r="K18" i="34" s="1"/>
  <c r="M16" i="14"/>
  <c r="D11" i="34" s="1"/>
  <c r="D18" i="34" s="1"/>
  <c r="AQ17" i="2"/>
  <c r="J13" i="11" s="1"/>
  <c r="AB17" i="2"/>
  <c r="G13" i="11" s="1"/>
  <c r="M13" i="4"/>
  <c r="N18" i="2"/>
  <c r="M18" i="2" s="1"/>
  <c r="D26" i="11" s="1"/>
  <c r="E16" i="46" s="1"/>
  <c r="E36" i="46" s="1"/>
  <c r="H26" i="11"/>
  <c r="I16" i="46" s="1"/>
  <c r="AB16" i="14"/>
  <c r="G11" i="34" s="1"/>
  <c r="G18" i="34" s="1"/>
  <c r="W16" i="14"/>
  <c r="F11" i="34" s="1"/>
  <c r="F18" i="34" s="1"/>
  <c r="J18" i="2"/>
  <c r="H13" i="4"/>
  <c r="AN18" i="2"/>
  <c r="AL13" i="4"/>
  <c r="H16" i="14"/>
  <c r="C11" i="34" s="1"/>
  <c r="C18" i="34" s="1"/>
  <c r="W17" i="2"/>
  <c r="F13" i="11" s="1"/>
  <c r="M17" i="2"/>
  <c r="D13" i="11" s="1"/>
  <c r="H17" i="2"/>
  <c r="C13" i="11" s="1"/>
  <c r="C17" i="2"/>
  <c r="W18" i="2"/>
  <c r="F26" i="11" s="1"/>
  <c r="G16" i="46" s="1"/>
  <c r="AQ18" i="2"/>
  <c r="J26" i="11" s="1"/>
  <c r="K16" i="46" s="1"/>
  <c r="AV13" i="4"/>
  <c r="AG13" i="4"/>
  <c r="K18" i="11"/>
  <c r="H18" i="11"/>
  <c r="E18" i="11"/>
  <c r="I18" i="11"/>
  <c r="C16" i="14"/>
  <c r="H17" i="14"/>
  <c r="C10" i="34" s="1"/>
  <c r="D15" i="46" s="1"/>
  <c r="W17" i="14"/>
  <c r="F10" i="34" s="1"/>
  <c r="G15" i="46" s="1"/>
  <c r="AB17" i="14"/>
  <c r="G10" i="34" s="1"/>
  <c r="H15" i="46" s="1"/>
  <c r="AG17" i="14"/>
  <c r="H10" i="34" s="1"/>
  <c r="I15" i="46" s="1"/>
  <c r="AB18" i="2"/>
  <c r="G26" i="11" s="1"/>
  <c r="H16" i="46" s="1"/>
  <c r="F3" i="46"/>
  <c r="R3" i="46" s="1"/>
  <c r="AW18" i="2"/>
  <c r="BE10" i="14"/>
  <c r="BE11" i="14" s="1"/>
  <c r="BE13" i="14" s="1"/>
  <c r="P3" i="37"/>
  <c r="Q1" i="37"/>
  <c r="Q3" i="37" s="1"/>
  <c r="Q4" i="37" s="1"/>
  <c r="AJ9" i="8"/>
  <c r="C15" i="8"/>
  <c r="K6" i="37"/>
  <c r="BB4" i="37"/>
  <c r="I6" i="37"/>
  <c r="BH5" i="37"/>
  <c r="N3" i="37"/>
  <c r="BJ6" i="37"/>
  <c r="BJ4" i="37"/>
  <c r="E3" i="37"/>
  <c r="AG3" i="37"/>
  <c r="AX1" i="37"/>
  <c r="F12" i="8"/>
  <c r="AU37" i="2"/>
  <c r="AZ9" i="8"/>
  <c r="AO14" i="8"/>
  <c r="AU27" i="8"/>
  <c r="AK27" i="8"/>
  <c r="U20" i="8"/>
  <c r="AD36" i="14"/>
  <c r="Y27" i="8"/>
  <c r="AH37" i="2"/>
  <c r="AJ22" i="8"/>
  <c r="F10" i="8"/>
  <c r="K10" i="8"/>
  <c r="Z14" i="8"/>
  <c r="J37" i="2"/>
  <c r="AM27" i="8"/>
  <c r="AE22" i="8"/>
  <c r="BF3" i="37"/>
  <c r="K12" i="8"/>
  <c r="L36" i="14"/>
  <c r="AC37" i="2"/>
  <c r="AY37" i="2"/>
  <c r="AE14" i="8"/>
  <c r="AE16" i="8"/>
  <c r="AJ16" i="8"/>
  <c r="F37" i="2"/>
  <c r="X11" i="2"/>
  <c r="X12" i="2" s="1"/>
  <c r="X14" i="5"/>
  <c r="X10" i="14"/>
  <c r="X11" i="14" s="1"/>
  <c r="Y11" i="2"/>
  <c r="Y14" i="5"/>
  <c r="W14" i="5" s="1"/>
  <c r="Y10" i="14"/>
  <c r="W8" i="5"/>
  <c r="K11" i="2"/>
  <c r="K12" i="2" s="1"/>
  <c r="K14" i="2" s="1"/>
  <c r="K10" i="14"/>
  <c r="K11" i="14" s="1"/>
  <c r="K13" i="14" s="1"/>
  <c r="K14" i="5"/>
  <c r="E14" i="5"/>
  <c r="BB10" i="14"/>
  <c r="AU14" i="5"/>
  <c r="AU11" i="2"/>
  <c r="AU12" i="2" s="1"/>
  <c r="AU14" i="2" s="1"/>
  <c r="AU10" i="14"/>
  <c r="AU11" i="14" s="1"/>
  <c r="AU13" i="14" s="1"/>
  <c r="I14" i="5"/>
  <c r="AQ10" i="5"/>
  <c r="B10" i="5" s="1"/>
  <c r="AC13" i="14"/>
  <c r="S14" i="2"/>
  <c r="S13" i="14"/>
  <c r="AR14" i="2"/>
  <c r="AH13" i="14"/>
  <c r="AM14" i="2"/>
  <c r="AF11" i="14"/>
  <c r="I11" i="14"/>
  <c r="AZ14" i="5"/>
  <c r="AZ10" i="14"/>
  <c r="AZ11" i="2"/>
  <c r="AP10" i="14"/>
  <c r="AP11" i="2"/>
  <c r="AP14" i="5"/>
  <c r="V10" i="14"/>
  <c r="V14" i="5"/>
  <c r="V11" i="2"/>
  <c r="P14" i="5"/>
  <c r="M14" i="5" s="1"/>
  <c r="J10" i="14"/>
  <c r="J11" i="2"/>
  <c r="AC14" i="2"/>
  <c r="AR13" i="14"/>
  <c r="AH14" i="2"/>
  <c r="N14" i="2"/>
  <c r="N13" i="14"/>
  <c r="AM13" i="14"/>
  <c r="BD10" i="14"/>
  <c r="AY14" i="5"/>
  <c r="AY10" i="14"/>
  <c r="AY11" i="2"/>
  <c r="AW10" i="14"/>
  <c r="AW11" i="2"/>
  <c r="AW14" i="5"/>
  <c r="AV8" i="5"/>
  <c r="AT10" i="14"/>
  <c r="AT11" i="2"/>
  <c r="AT14" i="5"/>
  <c r="AS14" i="5"/>
  <c r="AS11" i="2"/>
  <c r="AS10" i="14"/>
  <c r="AQ8" i="5"/>
  <c r="AO11" i="2"/>
  <c r="AO14" i="5"/>
  <c r="AO10" i="14"/>
  <c r="AL8" i="5"/>
  <c r="AI14" i="5"/>
  <c r="AG14" i="5" s="1"/>
  <c r="AG8" i="5"/>
  <c r="AI11" i="2"/>
  <c r="AI10" i="14"/>
  <c r="AD14" i="5"/>
  <c r="AD10" i="14"/>
  <c r="AD11" i="2"/>
  <c r="AB8" i="5"/>
  <c r="T14" i="5"/>
  <c r="T11" i="2"/>
  <c r="T10" i="14"/>
  <c r="R8" i="5"/>
  <c r="AB14" i="5"/>
  <c r="G11" i="14"/>
  <c r="G13" i="14" s="1"/>
  <c r="I11" i="2"/>
  <c r="BE5" i="37"/>
  <c r="BE4" i="37"/>
  <c r="AH3" i="37"/>
  <c r="AI1" i="37"/>
  <c r="C28" i="10"/>
  <c r="C29" i="10" s="1"/>
  <c r="C8" i="10"/>
  <c r="AD1" i="37"/>
  <c r="AC3" i="37"/>
  <c r="BD6" i="37"/>
  <c r="H4" i="46"/>
  <c r="F4" i="46"/>
  <c r="D4" i="46"/>
  <c r="V37" i="2"/>
  <c r="AK37" i="2"/>
  <c r="BE6" i="37"/>
  <c r="AM4" i="37"/>
  <c r="AM6" i="37"/>
  <c r="AM5" i="37"/>
  <c r="AP1" i="37"/>
  <c r="AP3" i="37" s="1"/>
  <c r="AP6" i="37" s="1"/>
  <c r="G1" i="37"/>
  <c r="G3" i="37" s="1"/>
  <c r="F3" i="37"/>
  <c r="L6" i="37"/>
  <c r="L5" i="37"/>
  <c r="L4" i="37"/>
  <c r="R6" i="46"/>
  <c r="AN6" i="37"/>
  <c r="AN4" i="37"/>
  <c r="AN5" i="37"/>
  <c r="G4" i="46"/>
  <c r="AR9" i="8"/>
  <c r="AO9" i="8" s="1"/>
  <c r="AR27" i="8"/>
  <c r="AJ10" i="8"/>
  <c r="AH9" i="8"/>
  <c r="AE10" i="8"/>
  <c r="AC9" i="8"/>
  <c r="AC27" i="8"/>
  <c r="T9" i="8"/>
  <c r="P9" i="8" s="1"/>
  <c r="P10" i="8"/>
  <c r="X1" i="37"/>
  <c r="W3" i="37"/>
  <c r="I37" i="2"/>
  <c r="L27" i="8"/>
  <c r="Z12" i="8"/>
  <c r="Z36" i="14"/>
  <c r="AD37" i="2"/>
  <c r="AE12" i="8"/>
  <c r="AP36" i="14"/>
  <c r="AP37" i="2"/>
  <c r="BB36" i="14"/>
  <c r="BD36" i="14"/>
  <c r="G36" i="14"/>
  <c r="J27" i="8"/>
  <c r="AY10" i="8"/>
  <c r="AE9" i="8"/>
  <c r="C25" i="8"/>
  <c r="Q37" i="2"/>
  <c r="AF37" i="2"/>
  <c r="E5" i="46"/>
  <c r="AA20" i="8"/>
  <c r="Z20" i="8" s="1"/>
  <c r="Z22" i="8"/>
  <c r="S20" i="8"/>
  <c r="P20" i="8" s="1"/>
  <c r="P22" i="8"/>
  <c r="BC9" i="8"/>
  <c r="AY9" i="8" s="1"/>
  <c r="AX9" i="8"/>
  <c r="AT9" i="8" s="1"/>
  <c r="AX27" i="8"/>
  <c r="AB9" i="8"/>
  <c r="Z9" i="8" s="1"/>
  <c r="Z10" i="8"/>
  <c r="N9" i="8"/>
  <c r="K9" i="8" s="1"/>
  <c r="N27" i="8"/>
  <c r="AH36" i="14"/>
  <c r="AJ12" i="8"/>
  <c r="AO12" i="8"/>
  <c r="AR37" i="2"/>
  <c r="AR36" i="14"/>
  <c r="AT37" i="2"/>
  <c r="AT36" i="14"/>
  <c r="AW37" i="2"/>
  <c r="AY12" i="8"/>
  <c r="AW36" i="14"/>
  <c r="O36" i="14"/>
  <c r="R27" i="8"/>
  <c r="W27" i="8"/>
  <c r="Y37" i="2"/>
  <c r="AQ27" i="8"/>
  <c r="AN36" i="14"/>
  <c r="AV27" i="8"/>
  <c r="AS37" i="2"/>
  <c r="AT14" i="8"/>
  <c r="AX36" i="14"/>
  <c r="BA27" i="8"/>
  <c r="C11" i="8"/>
  <c r="C23" i="8"/>
  <c r="AY20" i="8"/>
  <c r="AT20" i="8"/>
  <c r="AJ20" i="8"/>
  <c r="U22" i="8"/>
  <c r="C18" i="8"/>
  <c r="BG3" i="37"/>
  <c r="R7" i="46"/>
  <c r="J4" i="46"/>
  <c r="AS1" i="37" l="1"/>
  <c r="AR3" i="37"/>
  <c r="AO4" i="37"/>
  <c r="AO5" i="37"/>
  <c r="Q6" i="37"/>
  <c r="Q5" i="37"/>
  <c r="BA6" i="37"/>
  <c r="T1" i="37"/>
  <c r="D10" i="14"/>
  <c r="P10" i="14"/>
  <c r="AB27" i="8"/>
  <c r="AV18" i="14"/>
  <c r="E37" i="2"/>
  <c r="E36" i="14"/>
  <c r="AM36" i="14"/>
  <c r="F36" i="14"/>
  <c r="AJ14" i="8"/>
  <c r="E20" i="8"/>
  <c r="C20" i="8" s="1"/>
  <c r="D11" i="36" s="1"/>
  <c r="H74" i="40" s="1"/>
  <c r="N37" i="2"/>
  <c r="X13" i="14"/>
  <c r="AP27" i="8"/>
  <c r="C22" i="8"/>
  <c r="D13" i="36" s="1"/>
  <c r="H76" i="40" s="1"/>
  <c r="Q27" i="8"/>
  <c r="AL27" i="8"/>
  <c r="C8" i="5"/>
  <c r="B8" i="5" s="1"/>
  <c r="E10" i="14"/>
  <c r="E11" i="14" s="1"/>
  <c r="E13" i="14" s="1"/>
  <c r="B16" i="14"/>
  <c r="AK36" i="14"/>
  <c r="AT12" i="8"/>
  <c r="X37" i="2"/>
  <c r="H6" i="37"/>
  <c r="D11" i="2"/>
  <c r="D12" i="2" s="1"/>
  <c r="AZ36" i="14"/>
  <c r="AZ37" i="2"/>
  <c r="E22" i="8"/>
  <c r="P36" i="14"/>
  <c r="M8" i="5"/>
  <c r="M16" i="5" s="1"/>
  <c r="V36" i="14"/>
  <c r="AZ27" i="8"/>
  <c r="AU36" i="14"/>
  <c r="BB27" i="8"/>
  <c r="S37" i="2"/>
  <c r="R37" i="2" s="1"/>
  <c r="U12" i="8"/>
  <c r="U27" i="8" s="1"/>
  <c r="V27" i="8"/>
  <c r="AI27" i="8"/>
  <c r="AF36" i="14"/>
  <c r="T36" i="14"/>
  <c r="R36" i="14" s="1"/>
  <c r="AY36" i="14"/>
  <c r="AS27" i="8"/>
  <c r="AO37" i="2"/>
  <c r="AJ37" i="2"/>
  <c r="AJ36" i="14"/>
  <c r="Q36" i="14"/>
  <c r="T27" i="8"/>
  <c r="AW27" i="8"/>
  <c r="I36" i="14"/>
  <c r="H36" i="14" s="1"/>
  <c r="E21" i="40"/>
  <c r="B22" i="40"/>
  <c r="AL16" i="5"/>
  <c r="AL14" i="5"/>
  <c r="J14" i="5"/>
  <c r="H14" i="5" s="1"/>
  <c r="BE31" i="14"/>
  <c r="H19" i="2"/>
  <c r="E10" i="10" s="1"/>
  <c r="E31" i="10" s="1"/>
  <c r="AD27" i="8"/>
  <c r="AA36" i="14"/>
  <c r="W36" i="14" s="1"/>
  <c r="Z37" i="2"/>
  <c r="U36" i="14"/>
  <c r="X27" i="8"/>
  <c r="AX37" i="2"/>
  <c r="O27" i="8"/>
  <c r="L37" i="2"/>
  <c r="AE36" i="14"/>
  <c r="AB36" i="14" s="1"/>
  <c r="AS36" i="14"/>
  <c r="W16" i="5"/>
  <c r="AN37" i="2"/>
  <c r="AL37" i="2" s="1"/>
  <c r="AI37" i="2"/>
  <c r="P37" i="2"/>
  <c r="M37" i="2" s="1"/>
  <c r="AG27" i="8"/>
  <c r="BC4" i="37"/>
  <c r="BC5" i="37"/>
  <c r="BA5" i="37" s="1"/>
  <c r="K5" i="37"/>
  <c r="H5" i="37" s="1"/>
  <c r="K4" i="37"/>
  <c r="H4" i="37" s="1"/>
  <c r="P12" i="8"/>
  <c r="O37" i="2"/>
  <c r="K36" i="46"/>
  <c r="K36" i="14"/>
  <c r="AT16" i="8"/>
  <c r="D37" i="2"/>
  <c r="C37" i="2" s="1"/>
  <c r="D36" i="14"/>
  <c r="G27" i="8"/>
  <c r="G28" i="8" s="1"/>
  <c r="H28" i="8" s="1"/>
  <c r="I28" i="8" s="1"/>
  <c r="J28" i="8" s="1"/>
  <c r="L28" i="8" s="1"/>
  <c r="M28" i="8" s="1"/>
  <c r="N28" i="8" s="1"/>
  <c r="O28" i="8" s="1"/>
  <c r="Q28" i="8" s="1"/>
  <c r="R28" i="8" s="1"/>
  <c r="S28" i="8" s="1"/>
  <c r="T28" i="8" s="1"/>
  <c r="V28" i="8" s="1"/>
  <c r="W28" i="8" s="1"/>
  <c r="X28" i="8" s="1"/>
  <c r="Y28" i="8" s="1"/>
  <c r="AA28" i="8" s="1"/>
  <c r="AB28" i="8" s="1"/>
  <c r="AC28" i="8" s="1"/>
  <c r="AD28" i="8" s="1"/>
  <c r="AF28" i="8" s="1"/>
  <c r="AG28" i="8" s="1"/>
  <c r="AH28" i="8" s="1"/>
  <c r="AI28" i="8" s="1"/>
  <c r="AK28" i="8" s="1"/>
  <c r="AL28" i="8" s="1"/>
  <c r="AM28" i="8" s="1"/>
  <c r="AN28" i="8" s="1"/>
  <c r="AP28" i="8" s="1"/>
  <c r="AQ28" i="8" s="1"/>
  <c r="AR28" i="8" s="1"/>
  <c r="AS28" i="8" s="1"/>
  <c r="AU28" i="8" s="1"/>
  <c r="AV28" i="8" s="1"/>
  <c r="AW28" i="8" s="1"/>
  <c r="AX28" i="8" s="1"/>
  <c r="AZ28" i="8" s="1"/>
  <c r="BA28" i="8" s="1"/>
  <c r="BB28" i="8" s="1"/>
  <c r="BC28" i="8" s="1"/>
  <c r="J36" i="14"/>
  <c r="AO16" i="8"/>
  <c r="BD5" i="37"/>
  <c r="BD4" i="37"/>
  <c r="AP15" i="43"/>
  <c r="AA27" i="8"/>
  <c r="B26" i="11"/>
  <c r="C16" i="46" s="1"/>
  <c r="C36" i="46" s="1"/>
  <c r="D5" i="37"/>
  <c r="D4" i="37"/>
  <c r="D6" i="37"/>
  <c r="C14" i="5"/>
  <c r="X14" i="2"/>
  <c r="E16" i="8"/>
  <c r="C16" i="8" s="1"/>
  <c r="BA4" i="37"/>
  <c r="B17" i="2"/>
  <c r="B35" i="14"/>
  <c r="B17" i="14"/>
  <c r="AG18" i="14"/>
  <c r="I36" i="46"/>
  <c r="AL22" i="14"/>
  <c r="B22" i="14" s="1"/>
  <c r="AG22" i="14"/>
  <c r="AL23" i="2"/>
  <c r="B23" i="2" s="1"/>
  <c r="H10" i="10"/>
  <c r="H31" i="10" s="1"/>
  <c r="E19" i="43"/>
  <c r="E20" i="43" s="1"/>
  <c r="F18" i="43"/>
  <c r="F19" i="43" s="1"/>
  <c r="H14" i="43"/>
  <c r="G23" i="43" s="1"/>
  <c r="H23" i="43" s="1"/>
  <c r="G18" i="43"/>
  <c r="H18" i="43" s="1"/>
  <c r="J8" i="43"/>
  <c r="I12" i="43"/>
  <c r="I14" i="43" s="1"/>
  <c r="D24" i="43"/>
  <c r="D25" i="43" s="1"/>
  <c r="E23" i="43"/>
  <c r="L10" i="43"/>
  <c r="R10" i="43"/>
  <c r="S10" i="43" s="1"/>
  <c r="T10" i="43" s="1"/>
  <c r="U10" i="43" s="1"/>
  <c r="AL18" i="14"/>
  <c r="AQ18" i="14"/>
  <c r="AK15" i="43"/>
  <c r="AB18" i="14"/>
  <c r="AB19" i="2"/>
  <c r="I10" i="10" s="1"/>
  <c r="I31" i="10" s="1"/>
  <c r="AA15" i="43"/>
  <c r="H18" i="14"/>
  <c r="E23" i="3"/>
  <c r="D24" i="3"/>
  <c r="D25" i="3" s="1"/>
  <c r="M10" i="3"/>
  <c r="N10" i="3" s="1"/>
  <c r="O10" i="3" s="1"/>
  <c r="P10" i="3" s="1"/>
  <c r="G10" i="3"/>
  <c r="D22" i="2"/>
  <c r="D21" i="14"/>
  <c r="B27" i="3"/>
  <c r="I8" i="3"/>
  <c r="H12" i="3"/>
  <c r="D19" i="3"/>
  <c r="D20" i="3" s="1"/>
  <c r="E18" i="3"/>
  <c r="B11" i="34"/>
  <c r="D26" i="46"/>
  <c r="D27" i="46" s="1"/>
  <c r="C18" i="11"/>
  <c r="F18" i="11"/>
  <c r="G26" i="46"/>
  <c r="G27" i="46" s="1"/>
  <c r="AV18" i="2"/>
  <c r="K26" i="11" s="1"/>
  <c r="L16" i="46" s="1"/>
  <c r="L36" i="46" s="1"/>
  <c r="B13" i="11"/>
  <c r="E26" i="46"/>
  <c r="E27" i="46" s="1"/>
  <c r="D18" i="11"/>
  <c r="H26" i="46"/>
  <c r="H27" i="46" s="1"/>
  <c r="G18" i="11"/>
  <c r="K26" i="46"/>
  <c r="K27" i="46" s="1"/>
  <c r="J18" i="11"/>
  <c r="R15" i="46"/>
  <c r="G36" i="46"/>
  <c r="L10" i="34"/>
  <c r="H36" i="46"/>
  <c r="AL18" i="2"/>
  <c r="I26" i="11" s="1"/>
  <c r="J16" i="46" s="1"/>
  <c r="J36" i="46" s="1"/>
  <c r="H18" i="2"/>
  <c r="B18" i="2" s="1"/>
  <c r="J47" i="46"/>
  <c r="J48" i="46" s="1"/>
  <c r="F47" i="46"/>
  <c r="F48" i="46" s="1"/>
  <c r="I47" i="46"/>
  <c r="I48" i="46" s="1"/>
  <c r="L47" i="46"/>
  <c r="L48" i="46" s="1"/>
  <c r="E9" i="8"/>
  <c r="N4" i="37"/>
  <c r="N6" i="37"/>
  <c r="N5" i="37"/>
  <c r="E7" i="10"/>
  <c r="E28" i="10" s="1"/>
  <c r="K27" i="8"/>
  <c r="AX3" i="37"/>
  <c r="AY1" i="37"/>
  <c r="E5" i="37"/>
  <c r="E6" i="37"/>
  <c r="E4" i="37"/>
  <c r="P6" i="37"/>
  <c r="P5" i="37"/>
  <c r="P4" i="37"/>
  <c r="E14" i="8"/>
  <c r="C14" i="8" s="1"/>
  <c r="E10" i="8"/>
  <c r="E12" i="8"/>
  <c r="AP4" i="37"/>
  <c r="AL4" i="37" s="1"/>
  <c r="BB11" i="14"/>
  <c r="BA10" i="14"/>
  <c r="Y11" i="14"/>
  <c r="W10" i="14"/>
  <c r="Y12" i="2"/>
  <c r="W11" i="2"/>
  <c r="G12" i="46" s="1"/>
  <c r="AB16" i="5"/>
  <c r="AQ14" i="5"/>
  <c r="AQ16" i="5" s="1"/>
  <c r="AV14" i="5"/>
  <c r="D11" i="14"/>
  <c r="C10" i="14"/>
  <c r="D13" i="14"/>
  <c r="C16" i="5"/>
  <c r="R11" i="2"/>
  <c r="F12" i="46" s="1"/>
  <c r="T12" i="2"/>
  <c r="AB10" i="14"/>
  <c r="AD11" i="14"/>
  <c r="AD13" i="14" s="1"/>
  <c r="AG10" i="14"/>
  <c r="AI11" i="14"/>
  <c r="AG11" i="14" s="1"/>
  <c r="AS12" i="2"/>
  <c r="AS14" i="2" s="1"/>
  <c r="AQ11" i="2"/>
  <c r="K12" i="46" s="1"/>
  <c r="AT11" i="14"/>
  <c r="AT13" i="14" s="1"/>
  <c r="AW11" i="14"/>
  <c r="AW13" i="14" s="1"/>
  <c r="AV10" i="14"/>
  <c r="AY11" i="14"/>
  <c r="J12" i="2"/>
  <c r="P12" i="2"/>
  <c r="P14" i="2" s="1"/>
  <c r="M11" i="2"/>
  <c r="E12" i="46" s="1"/>
  <c r="P11" i="14"/>
  <c r="M10" i="14"/>
  <c r="AP11" i="14"/>
  <c r="AP13" i="14" s="1"/>
  <c r="AZ11" i="14"/>
  <c r="AZ13" i="14" s="1"/>
  <c r="I12" i="2"/>
  <c r="H11" i="2"/>
  <c r="D12" i="46" s="1"/>
  <c r="I14" i="2"/>
  <c r="T11" i="14"/>
  <c r="R10" i="14"/>
  <c r="AB11" i="2"/>
  <c r="H12" i="46" s="1"/>
  <c r="AD12" i="2"/>
  <c r="AB12" i="2" s="1"/>
  <c r="AI12" i="2"/>
  <c r="AI14" i="2" s="1"/>
  <c r="AG11" i="2"/>
  <c r="I12" i="46" s="1"/>
  <c r="AO11" i="14"/>
  <c r="AL10" i="14"/>
  <c r="AO13" i="14"/>
  <c r="AO12" i="2"/>
  <c r="AO14" i="2" s="1"/>
  <c r="AL11" i="2"/>
  <c r="J12" i="46" s="1"/>
  <c r="AS11" i="14"/>
  <c r="AQ10" i="14"/>
  <c r="AS13" i="14"/>
  <c r="AT12" i="2"/>
  <c r="AT14" i="2" s="1"/>
  <c r="AW12" i="2"/>
  <c r="AV11" i="2"/>
  <c r="L12" i="46" s="1"/>
  <c r="AY12" i="2"/>
  <c r="AY14" i="2" s="1"/>
  <c r="BD11" i="14"/>
  <c r="BD13" i="14" s="1"/>
  <c r="BD31" i="14" s="1"/>
  <c r="J11" i="14"/>
  <c r="H11" i="14" s="1"/>
  <c r="V12" i="2"/>
  <c r="V14" i="2" s="1"/>
  <c r="V11" i="14"/>
  <c r="AP12" i="2"/>
  <c r="AP14" i="2" s="1"/>
  <c r="AZ12" i="2"/>
  <c r="AG16" i="5"/>
  <c r="R14" i="5"/>
  <c r="R16" i="5" s="1"/>
  <c r="AV16" i="5"/>
  <c r="H16" i="5"/>
  <c r="I13" i="14"/>
  <c r="H10" i="14"/>
  <c r="AF13" i="14"/>
  <c r="AC6" i="37"/>
  <c r="AC5" i="37"/>
  <c r="AC4" i="37"/>
  <c r="T3" i="37"/>
  <c r="U1" i="37"/>
  <c r="AH5" i="37"/>
  <c r="AH6" i="37"/>
  <c r="AH4" i="37"/>
  <c r="AG37" i="2"/>
  <c r="AE1" i="37"/>
  <c r="AD3" i="37"/>
  <c r="S6" i="37"/>
  <c r="S5" i="37"/>
  <c r="S4" i="37"/>
  <c r="AJ1" i="37"/>
  <c r="AI3" i="37"/>
  <c r="G7" i="10"/>
  <c r="G28" i="10" s="1"/>
  <c r="AP5" i="37"/>
  <c r="AL6" i="37"/>
  <c r="I40" i="11" s="1"/>
  <c r="J24" i="11" s="1"/>
  <c r="G6" i="37"/>
  <c r="G4" i="37"/>
  <c r="G5" i="37"/>
  <c r="F4" i="37"/>
  <c r="C4" i="37" s="1"/>
  <c r="F5" i="37"/>
  <c r="F6" i="37"/>
  <c r="BG5" i="37"/>
  <c r="BF5" i="37" s="1"/>
  <c r="BG6" i="37"/>
  <c r="BF6" i="37" s="1"/>
  <c r="BG4" i="37"/>
  <c r="BF4" i="37" s="1"/>
  <c r="E4" i="46"/>
  <c r="R4" i="46" s="1"/>
  <c r="R5" i="46"/>
  <c r="AL36" i="14"/>
  <c r="AV36" i="14"/>
  <c r="AV37" i="2"/>
  <c r="AQ37" i="2"/>
  <c r="AO27" i="8"/>
  <c r="K7" i="10"/>
  <c r="AG36" i="14"/>
  <c r="M7" i="10"/>
  <c r="AY27" i="8"/>
  <c r="BA36" i="14"/>
  <c r="M36" i="14"/>
  <c r="H37" i="2"/>
  <c r="X3" i="37"/>
  <c r="Y1" i="37"/>
  <c r="J7" i="10"/>
  <c r="AJ27" i="8"/>
  <c r="C40" i="11"/>
  <c r="C9" i="8"/>
  <c r="D9" i="36" s="1"/>
  <c r="H72" i="40" s="1"/>
  <c r="W37" i="2"/>
  <c r="AT27" i="8"/>
  <c r="L7" i="10"/>
  <c r="AQ36" i="14"/>
  <c r="Z27" i="8"/>
  <c r="H7" i="10"/>
  <c r="D7" i="10"/>
  <c r="F27" i="8"/>
  <c r="C36" i="14"/>
  <c r="AB37" i="2"/>
  <c r="P27" i="8"/>
  <c r="F7" i="10"/>
  <c r="AE27" i="8"/>
  <c r="I7" i="10"/>
  <c r="C12" i="8"/>
  <c r="AR4" i="37" l="1"/>
  <c r="AR5" i="37"/>
  <c r="AR6" i="37"/>
  <c r="AS3" i="37"/>
  <c r="AT1" i="37"/>
  <c r="AL5" i="37"/>
  <c r="H12" i="2"/>
  <c r="B37" i="2"/>
  <c r="D14" i="2"/>
  <c r="C11" i="2"/>
  <c r="B18" i="14"/>
  <c r="B36" i="14"/>
  <c r="B23" i="40"/>
  <c r="E22" i="40"/>
  <c r="B11" i="2"/>
  <c r="B10" i="14"/>
  <c r="B19" i="2"/>
  <c r="J13" i="14"/>
  <c r="M5" i="37"/>
  <c r="M4" i="37"/>
  <c r="F20" i="43"/>
  <c r="B14" i="5"/>
  <c r="W10" i="43"/>
  <c r="X10" i="43" s="1"/>
  <c r="Y10" i="43" s="1"/>
  <c r="Z10" i="43" s="1"/>
  <c r="Q10" i="43"/>
  <c r="F23" i="43"/>
  <c r="F24" i="43" s="1"/>
  <c r="E24" i="43"/>
  <c r="E25" i="43" s="1"/>
  <c r="H19" i="43"/>
  <c r="H20" i="43" s="1"/>
  <c r="I18" i="43"/>
  <c r="J12" i="43"/>
  <c r="J14" i="43" s="1"/>
  <c r="K8" i="43"/>
  <c r="H24" i="43"/>
  <c r="H25" i="43" s="1"/>
  <c r="I23" i="43"/>
  <c r="B20" i="43"/>
  <c r="E22" i="2"/>
  <c r="E21" i="2" s="1"/>
  <c r="E15" i="2" s="1"/>
  <c r="E32" i="2" s="1"/>
  <c r="E21" i="14"/>
  <c r="E20" i="14" s="1"/>
  <c r="E14" i="14" s="1"/>
  <c r="E31" i="14" s="1"/>
  <c r="I12" i="3"/>
  <c r="I14" i="3" s="1"/>
  <c r="J8" i="3"/>
  <c r="D21" i="2"/>
  <c r="L10" i="3"/>
  <c r="R10" i="3"/>
  <c r="S10" i="3" s="1"/>
  <c r="T10" i="3" s="1"/>
  <c r="U10" i="3" s="1"/>
  <c r="F23" i="3"/>
  <c r="F24" i="3" s="1"/>
  <c r="E24" i="3"/>
  <c r="E25" i="3" s="1"/>
  <c r="E19" i="3"/>
  <c r="E20" i="3" s="1"/>
  <c r="F18" i="3"/>
  <c r="F19" i="3" s="1"/>
  <c r="F20" i="3" s="1"/>
  <c r="H14" i="3"/>
  <c r="G23" i="3" s="1"/>
  <c r="H23" i="3" s="1"/>
  <c r="G18" i="3"/>
  <c r="H18" i="3" s="1"/>
  <c r="D20" i="14"/>
  <c r="C26" i="46"/>
  <c r="L13" i="11"/>
  <c r="B18" i="11"/>
  <c r="L18" i="11" s="1"/>
  <c r="G46" i="46"/>
  <c r="G45" i="46"/>
  <c r="L11" i="34"/>
  <c r="B18" i="34"/>
  <c r="L18" i="34" s="1"/>
  <c r="C26" i="11"/>
  <c r="K46" i="46"/>
  <c r="K45" i="46"/>
  <c r="H46" i="46"/>
  <c r="H45" i="46"/>
  <c r="E46" i="46"/>
  <c r="E45" i="46"/>
  <c r="D46" i="46"/>
  <c r="D45" i="46"/>
  <c r="AZ1" i="37"/>
  <c r="AZ3" i="37" s="1"/>
  <c r="AY3" i="37"/>
  <c r="AX6" i="37"/>
  <c r="AX4" i="37"/>
  <c r="AX5" i="37"/>
  <c r="C6" i="37"/>
  <c r="B40" i="11" s="1"/>
  <c r="C24" i="11" s="1"/>
  <c r="M6" i="37"/>
  <c r="D40" i="11" s="1"/>
  <c r="E24" i="11" s="1"/>
  <c r="AG14" i="2"/>
  <c r="Y14" i="2"/>
  <c r="W12" i="2"/>
  <c r="Y13" i="14"/>
  <c r="W11" i="14"/>
  <c r="BA11" i="14"/>
  <c r="BB13" i="14"/>
  <c r="AQ14" i="2"/>
  <c r="AL13" i="14"/>
  <c r="H13" i="14"/>
  <c r="AL12" i="2"/>
  <c r="C12" i="46"/>
  <c r="R12" i="46" s="1"/>
  <c r="M11" i="14"/>
  <c r="M12" i="2"/>
  <c r="D11" i="11" s="1"/>
  <c r="C13" i="14"/>
  <c r="C11" i="14"/>
  <c r="AQ11" i="14"/>
  <c r="AL11" i="14"/>
  <c r="AG12" i="2"/>
  <c r="H11" i="11" s="1"/>
  <c r="I17" i="46" s="1"/>
  <c r="C14" i="2"/>
  <c r="C12" i="2"/>
  <c r="AB11" i="14"/>
  <c r="R12" i="2"/>
  <c r="AB13" i="14"/>
  <c r="AV12" i="2"/>
  <c r="K11" i="11" s="1"/>
  <c r="R11" i="14"/>
  <c r="AL14" i="2"/>
  <c r="M14" i="2"/>
  <c r="AZ14" i="2"/>
  <c r="V13" i="14"/>
  <c r="AQ13" i="14"/>
  <c r="AW14" i="2"/>
  <c r="AD14" i="2"/>
  <c r="T13" i="14"/>
  <c r="P13" i="14"/>
  <c r="J14" i="2"/>
  <c r="AY13" i="14"/>
  <c r="AV11" i="14"/>
  <c r="AQ12" i="2"/>
  <c r="J11" i="11" s="1"/>
  <c r="AI13" i="14"/>
  <c r="T14" i="2"/>
  <c r="AI4" i="37"/>
  <c r="AI6" i="37"/>
  <c r="AI5" i="37"/>
  <c r="AE3" i="37"/>
  <c r="AF1" i="37"/>
  <c r="AF3" i="37" s="1"/>
  <c r="U3" i="37"/>
  <c r="V1" i="37"/>
  <c r="V3" i="37" s="1"/>
  <c r="AK1" i="37"/>
  <c r="AK3" i="37" s="1"/>
  <c r="AJ3" i="37"/>
  <c r="AD5" i="37"/>
  <c r="AD6" i="37"/>
  <c r="AD4" i="37"/>
  <c r="T6" i="37"/>
  <c r="T5" i="37"/>
  <c r="T4" i="37"/>
  <c r="C5" i="37"/>
  <c r="F28" i="10"/>
  <c r="D8" i="10"/>
  <c r="D28" i="10"/>
  <c r="D29" i="10" s="1"/>
  <c r="F11" i="11"/>
  <c r="I28" i="10"/>
  <c r="C10" i="8"/>
  <c r="E27" i="8"/>
  <c r="G11" i="11"/>
  <c r="H28" i="10"/>
  <c r="L28" i="10"/>
  <c r="D24" i="11"/>
  <c r="J28" i="10"/>
  <c r="X6" i="37"/>
  <c r="X4" i="37"/>
  <c r="X5" i="37"/>
  <c r="C11" i="11"/>
  <c r="M28" i="10"/>
  <c r="Z1" i="37"/>
  <c r="Y3" i="37"/>
  <c r="K28" i="10"/>
  <c r="AU1" i="37" l="1"/>
  <c r="AU3" i="37" s="1"/>
  <c r="AT3" i="37"/>
  <c r="AS4" i="37"/>
  <c r="AS5" i="37"/>
  <c r="AS6" i="37"/>
  <c r="B24" i="40"/>
  <c r="E23" i="40"/>
  <c r="B12" i="2"/>
  <c r="F25" i="3"/>
  <c r="B11" i="14"/>
  <c r="I24" i="43"/>
  <c r="I25" i="43" s="1"/>
  <c r="J23" i="43"/>
  <c r="G8" i="43"/>
  <c r="G12" i="43" s="1"/>
  <c r="M8" i="43"/>
  <c r="K12" i="43"/>
  <c r="K14" i="43" s="1"/>
  <c r="G14" i="43" s="1"/>
  <c r="I19" i="43"/>
  <c r="I20" i="43" s="1"/>
  <c r="J18" i="43"/>
  <c r="AB10" i="43"/>
  <c r="AC10" i="43" s="1"/>
  <c r="AD10" i="43" s="1"/>
  <c r="AE10" i="43" s="1"/>
  <c r="V10" i="43"/>
  <c r="F25" i="43"/>
  <c r="B25" i="43" s="1"/>
  <c r="D14" i="14"/>
  <c r="H24" i="3"/>
  <c r="H25" i="3" s="1"/>
  <c r="I23" i="3"/>
  <c r="F22" i="2"/>
  <c r="F21" i="14"/>
  <c r="D15" i="2"/>
  <c r="H19" i="3"/>
  <c r="H20" i="3" s="1"/>
  <c r="I18" i="3"/>
  <c r="G21" i="14"/>
  <c r="G20" i="14" s="1"/>
  <c r="G14" i="14" s="1"/>
  <c r="G31" i="14" s="1"/>
  <c r="G22" i="2"/>
  <c r="G21" i="2" s="1"/>
  <c r="G15" i="2" s="1"/>
  <c r="G32" i="2" s="1"/>
  <c r="W10" i="3"/>
  <c r="X10" i="3" s="1"/>
  <c r="Y10" i="3" s="1"/>
  <c r="Z10" i="3" s="1"/>
  <c r="Q10" i="3"/>
  <c r="J12" i="3"/>
  <c r="J14" i="3" s="1"/>
  <c r="K8" i="3"/>
  <c r="B20" i="3"/>
  <c r="B25" i="3"/>
  <c r="L26" i="11"/>
  <c r="D16" i="46"/>
  <c r="C27" i="46"/>
  <c r="R26" i="46"/>
  <c r="D47" i="46"/>
  <c r="D48" i="46" s="1"/>
  <c r="E47" i="46"/>
  <c r="E48" i="46" s="1"/>
  <c r="H47" i="46"/>
  <c r="H48" i="46" s="1"/>
  <c r="K47" i="46"/>
  <c r="K48" i="46" s="1"/>
  <c r="G47" i="46"/>
  <c r="G48" i="46" s="1"/>
  <c r="AZ4" i="37"/>
  <c r="AZ5" i="37"/>
  <c r="AZ6" i="37"/>
  <c r="AY6" i="37"/>
  <c r="AV6" i="37" s="1"/>
  <c r="K40" i="11" s="1"/>
  <c r="AY5" i="37"/>
  <c r="AV5" i="37" s="1"/>
  <c r="AY4" i="37"/>
  <c r="AV4" i="37" s="1"/>
  <c r="W13" i="14"/>
  <c r="W14" i="2"/>
  <c r="BB31" i="14"/>
  <c r="BA31" i="14" s="1"/>
  <c r="BA13" i="14"/>
  <c r="R14" i="2"/>
  <c r="M13" i="14"/>
  <c r="R13" i="14"/>
  <c r="AV14" i="2"/>
  <c r="E11" i="11"/>
  <c r="F17" i="46" s="1"/>
  <c r="F38" i="46" s="1"/>
  <c r="I11" i="11"/>
  <c r="J17" i="46" s="1"/>
  <c r="AG13" i="14"/>
  <c r="AB14" i="2"/>
  <c r="B11" i="11"/>
  <c r="C17" i="46" s="1"/>
  <c r="AV13" i="14"/>
  <c r="H14" i="2"/>
  <c r="AJ5" i="37"/>
  <c r="AJ6" i="37"/>
  <c r="AJ4" i="37"/>
  <c r="V5" i="37"/>
  <c r="V6" i="37"/>
  <c r="V4" i="37"/>
  <c r="AF6" i="37"/>
  <c r="AF5" i="37"/>
  <c r="AF4" i="37"/>
  <c r="AK4" i="37"/>
  <c r="AK5" i="37"/>
  <c r="AK6" i="37"/>
  <c r="U4" i="37"/>
  <c r="U5" i="37"/>
  <c r="U6" i="37"/>
  <c r="AE6" i="37"/>
  <c r="AB6" i="37" s="1"/>
  <c r="G40" i="11" s="1"/>
  <c r="H24" i="11" s="1"/>
  <c r="AE4" i="37"/>
  <c r="AE5" i="37"/>
  <c r="AA1" i="37"/>
  <c r="AA3" i="37" s="1"/>
  <c r="Z3" i="37"/>
  <c r="L17" i="46"/>
  <c r="K17" i="46"/>
  <c r="E17" i="46"/>
  <c r="H17" i="46"/>
  <c r="D10" i="36"/>
  <c r="H73" i="40" s="1"/>
  <c r="C27" i="8"/>
  <c r="G17" i="46"/>
  <c r="E29" i="10"/>
  <c r="Y5" i="37"/>
  <c r="Y4" i="37"/>
  <c r="Y6" i="37"/>
  <c r="D17" i="46"/>
  <c r="E8" i="10"/>
  <c r="AT6" i="37" l="1"/>
  <c r="AQ6" i="37" s="1"/>
  <c r="J40" i="11" s="1"/>
  <c r="K24" i="11" s="1"/>
  <c r="AT4" i="37"/>
  <c r="AQ4" i="37" s="1"/>
  <c r="AT5" i="37"/>
  <c r="AQ5" i="37" s="1"/>
  <c r="AU5" i="37"/>
  <c r="AU4" i="37"/>
  <c r="AU6" i="37"/>
  <c r="AB4" i="37"/>
  <c r="AB5" i="37"/>
  <c r="B13" i="14"/>
  <c r="B14" i="2"/>
  <c r="L11" i="11"/>
  <c r="E24" i="40"/>
  <c r="B25" i="40"/>
  <c r="AA10" i="43"/>
  <c r="AG10" i="43"/>
  <c r="AH10" i="43" s="1"/>
  <c r="AI10" i="43" s="1"/>
  <c r="AJ10" i="43" s="1"/>
  <c r="N8" i="43"/>
  <c r="M12" i="43"/>
  <c r="J24" i="43"/>
  <c r="J25" i="43" s="1"/>
  <c r="K23" i="43"/>
  <c r="K24" i="43" s="1"/>
  <c r="K18" i="43"/>
  <c r="K19" i="43" s="1"/>
  <c r="J19" i="43"/>
  <c r="J20" i="43" s="1"/>
  <c r="G27" i="43"/>
  <c r="V10" i="3"/>
  <c r="AB10" i="3"/>
  <c r="AC10" i="3" s="1"/>
  <c r="AD10" i="3" s="1"/>
  <c r="AE10" i="3" s="1"/>
  <c r="I21" i="14"/>
  <c r="I22" i="2"/>
  <c r="F21" i="2"/>
  <c r="C22" i="2"/>
  <c r="K12" i="3"/>
  <c r="K14" i="3" s="1"/>
  <c r="G14" i="3" s="1"/>
  <c r="G8" i="3"/>
  <c r="G12" i="3" s="1"/>
  <c r="M8" i="3"/>
  <c r="I19" i="3"/>
  <c r="I20" i="3" s="1"/>
  <c r="J18" i="3"/>
  <c r="D32" i="2"/>
  <c r="F20" i="14"/>
  <c r="C21" i="14"/>
  <c r="I24" i="3"/>
  <c r="I25" i="3" s="1"/>
  <c r="J23" i="3"/>
  <c r="D31" i="14"/>
  <c r="D36" i="46"/>
  <c r="R36" i="46" s="1"/>
  <c r="R16" i="46"/>
  <c r="C46" i="46"/>
  <c r="C45" i="46"/>
  <c r="R27" i="46"/>
  <c r="C38" i="46"/>
  <c r="R6" i="37"/>
  <c r="E40" i="11" s="1"/>
  <c r="F24" i="11" s="1"/>
  <c r="AG4" i="37"/>
  <c r="AG5" i="37"/>
  <c r="R4" i="37"/>
  <c r="R5" i="37"/>
  <c r="AG6" i="37"/>
  <c r="H40" i="11" s="1"/>
  <c r="I24" i="11" s="1"/>
  <c r="F29" i="10"/>
  <c r="G38" i="46"/>
  <c r="E38" i="46"/>
  <c r="AA5" i="37"/>
  <c r="AA4" i="37"/>
  <c r="AA6" i="37"/>
  <c r="F8" i="10"/>
  <c r="D38" i="46"/>
  <c r="R17" i="46"/>
  <c r="Z6" i="37"/>
  <c r="Z4" i="37"/>
  <c r="Z5" i="37"/>
  <c r="W5" i="37" s="1"/>
  <c r="B5" i="37" l="1"/>
  <c r="G27" i="3"/>
  <c r="W4" i="37"/>
  <c r="B4" i="37" s="1"/>
  <c r="W6" i="37"/>
  <c r="E25" i="40"/>
  <c r="B26" i="40"/>
  <c r="K25" i="43"/>
  <c r="G25" i="43" s="1"/>
  <c r="M14" i="43"/>
  <c r="L23" i="43" s="1"/>
  <c r="M23" i="43" s="1"/>
  <c r="L18" i="43"/>
  <c r="M18" i="43" s="1"/>
  <c r="AF10" i="43"/>
  <c r="AL10" i="43"/>
  <c r="AM10" i="43" s="1"/>
  <c r="AN10" i="43" s="1"/>
  <c r="AO10" i="43" s="1"/>
  <c r="N12" i="43"/>
  <c r="N14" i="43" s="1"/>
  <c r="O8" i="43"/>
  <c r="K20" i="43"/>
  <c r="G20" i="43" s="1"/>
  <c r="D42" i="14"/>
  <c r="K23" i="3"/>
  <c r="K24" i="3" s="1"/>
  <c r="J24" i="3"/>
  <c r="J25" i="3" s="1"/>
  <c r="D43" i="2"/>
  <c r="J19" i="3"/>
  <c r="J20" i="3" s="1"/>
  <c r="K18" i="3"/>
  <c r="K19" i="3" s="1"/>
  <c r="K20" i="3" s="1"/>
  <c r="G20" i="3" s="1"/>
  <c r="M12" i="3"/>
  <c r="N8" i="3"/>
  <c r="I21" i="2"/>
  <c r="I20" i="14"/>
  <c r="F14" i="14"/>
  <c r="C20" i="14"/>
  <c r="J21" i="14"/>
  <c r="J20" i="14" s="1"/>
  <c r="J14" i="14" s="1"/>
  <c r="J22" i="2"/>
  <c r="J21" i="2" s="1"/>
  <c r="J15" i="2" s="1"/>
  <c r="F15" i="2"/>
  <c r="C21" i="2"/>
  <c r="AA10" i="3"/>
  <c r="AG10" i="3"/>
  <c r="AH10" i="3" s="1"/>
  <c r="AI10" i="3" s="1"/>
  <c r="AJ10" i="3" s="1"/>
  <c r="R45" i="46"/>
  <c r="C47" i="46"/>
  <c r="R47" i="46" s="1"/>
  <c r="R46" i="46"/>
  <c r="G8" i="10"/>
  <c r="G29" i="10"/>
  <c r="F40" i="11"/>
  <c r="B6" i="37"/>
  <c r="E26" i="40" l="1"/>
  <c r="B27" i="40"/>
  <c r="C48" i="46"/>
  <c r="R48" i="46" s="1"/>
  <c r="P8" i="43"/>
  <c r="O12" i="43"/>
  <c r="O14" i="43" s="1"/>
  <c r="AK10" i="43"/>
  <c r="AQ10" i="43"/>
  <c r="AR10" i="43" s="1"/>
  <c r="AS10" i="43" s="1"/>
  <c r="AT10" i="43" s="1"/>
  <c r="N18" i="43"/>
  <c r="M19" i="43"/>
  <c r="M20" i="43" s="1"/>
  <c r="N23" i="43"/>
  <c r="M24" i="43"/>
  <c r="M25" i="43" s="1"/>
  <c r="AF10" i="3"/>
  <c r="AL10" i="3"/>
  <c r="AM10" i="3" s="1"/>
  <c r="AN10" i="3" s="1"/>
  <c r="AO10" i="3" s="1"/>
  <c r="J32" i="2"/>
  <c r="N12" i="3"/>
  <c r="N14" i="3" s="1"/>
  <c r="O8" i="3"/>
  <c r="L21" i="14"/>
  <c r="L20" i="14" s="1"/>
  <c r="L14" i="14" s="1"/>
  <c r="L31" i="14" s="1"/>
  <c r="L22" i="2"/>
  <c r="L21" i="2" s="1"/>
  <c r="L15" i="2" s="1"/>
  <c r="L32" i="2" s="1"/>
  <c r="D32" i="14"/>
  <c r="D33" i="14" s="1"/>
  <c r="E42" i="14"/>
  <c r="F32" i="2"/>
  <c r="C32" i="2" s="1"/>
  <c r="C15" i="2"/>
  <c r="J31" i="14"/>
  <c r="F31" i="14"/>
  <c r="C31" i="14" s="1"/>
  <c r="C14" i="14"/>
  <c r="I14" i="14"/>
  <c r="I31" i="14" s="1"/>
  <c r="I15" i="2"/>
  <c r="I32" i="2" s="1"/>
  <c r="M14" i="3"/>
  <c r="L23" i="3" s="1"/>
  <c r="M23" i="3" s="1"/>
  <c r="L18" i="3"/>
  <c r="M18" i="3" s="1"/>
  <c r="K21" i="14"/>
  <c r="K20" i="14" s="1"/>
  <c r="K14" i="14" s="1"/>
  <c r="K31" i="14" s="1"/>
  <c r="K22" i="2"/>
  <c r="K21" i="2" s="1"/>
  <c r="K15" i="2" s="1"/>
  <c r="K32" i="2" s="1"/>
  <c r="E43" i="2"/>
  <c r="D33" i="2"/>
  <c r="K25" i="3"/>
  <c r="G25" i="3" s="1"/>
  <c r="H29" i="10"/>
  <c r="H8" i="10"/>
  <c r="G24" i="11"/>
  <c r="L40" i="11"/>
  <c r="B28" i="40" l="1"/>
  <c r="E27" i="40"/>
  <c r="AP10" i="43"/>
  <c r="AV10" i="43"/>
  <c r="AW10" i="43" s="1"/>
  <c r="AX10" i="43" s="1"/>
  <c r="AY10" i="43" s="1"/>
  <c r="AU10" i="43" s="1"/>
  <c r="O23" i="43"/>
  <c r="N24" i="43"/>
  <c r="N25" i="43" s="1"/>
  <c r="N19" i="43"/>
  <c r="N20" i="43" s="1"/>
  <c r="O18" i="43"/>
  <c r="L8" i="43"/>
  <c r="L12" i="43" s="1"/>
  <c r="P12" i="43"/>
  <c r="P14" i="43" s="1"/>
  <c r="L14" i="43" s="1"/>
  <c r="R8" i="43"/>
  <c r="H31" i="14"/>
  <c r="M19" i="3"/>
  <c r="M20" i="3" s="1"/>
  <c r="N18" i="3"/>
  <c r="E32" i="14"/>
  <c r="E33" i="14" s="1"/>
  <c r="F42" i="14"/>
  <c r="O12" i="3"/>
  <c r="O14" i="3" s="1"/>
  <c r="P8" i="3"/>
  <c r="AQ10" i="3"/>
  <c r="AR10" i="3" s="1"/>
  <c r="AS10" i="3" s="1"/>
  <c r="AT10" i="3" s="1"/>
  <c r="AK10" i="3"/>
  <c r="H32" i="2"/>
  <c r="H22" i="2"/>
  <c r="E33" i="2"/>
  <c r="F43" i="2"/>
  <c r="M24" i="3"/>
  <c r="M25" i="3" s="1"/>
  <c r="N23" i="3"/>
  <c r="C41" i="14"/>
  <c r="C32" i="14"/>
  <c r="C33" i="2"/>
  <c r="C42" i="2"/>
  <c r="D34" i="14"/>
  <c r="D37" i="14"/>
  <c r="H21" i="2"/>
  <c r="H20" i="14"/>
  <c r="H14" i="14"/>
  <c r="H21" i="14"/>
  <c r="H15" i="2"/>
  <c r="L24" i="11"/>
  <c r="I8" i="10"/>
  <c r="I29" i="10"/>
  <c r="B29" i="40" l="1"/>
  <c r="E28" i="40"/>
  <c r="O19" i="43"/>
  <c r="O20" i="43" s="1"/>
  <c r="P18" i="43"/>
  <c r="P19" i="43" s="1"/>
  <c r="P20" i="43" s="1"/>
  <c r="S8" i="43"/>
  <c r="R12" i="43"/>
  <c r="P23" i="43"/>
  <c r="P24" i="43" s="1"/>
  <c r="O24" i="43"/>
  <c r="O25" i="43" s="1"/>
  <c r="L27" i="43"/>
  <c r="C24" i="46"/>
  <c r="C42" i="46" s="1"/>
  <c r="C50" i="2"/>
  <c r="D34" i="2" s="1"/>
  <c r="C13" i="46"/>
  <c r="B22" i="11"/>
  <c r="C23" i="46"/>
  <c r="C41" i="46" s="1"/>
  <c r="B16" i="34"/>
  <c r="B15" i="34" s="1"/>
  <c r="B14" i="34" s="1"/>
  <c r="C20" i="46"/>
  <c r="C33" i="14"/>
  <c r="O23" i="3"/>
  <c r="N24" i="3"/>
  <c r="N25" i="3" s="1"/>
  <c r="G43" i="2"/>
  <c r="G33" i="2" s="1"/>
  <c r="F33" i="2"/>
  <c r="AV10" i="3"/>
  <c r="AW10" i="3" s="1"/>
  <c r="AX10" i="3" s="1"/>
  <c r="AY10" i="3" s="1"/>
  <c r="AU10" i="3" s="1"/>
  <c r="AP10" i="3"/>
  <c r="E34" i="14"/>
  <c r="E37" i="14"/>
  <c r="N22" i="2"/>
  <c r="N21" i="14"/>
  <c r="H42" i="2"/>
  <c r="I43" i="2"/>
  <c r="I42" i="14"/>
  <c r="H41" i="14"/>
  <c r="P12" i="3"/>
  <c r="P14" i="3" s="1"/>
  <c r="L14" i="3" s="1"/>
  <c r="R8" i="3"/>
  <c r="L8" i="3"/>
  <c r="L12" i="3" s="1"/>
  <c r="L27" i="3" s="1"/>
  <c r="G42" i="14"/>
  <c r="G32" i="14" s="1"/>
  <c r="F32" i="14"/>
  <c r="F33" i="14" s="1"/>
  <c r="N19" i="3"/>
  <c r="N20" i="3" s="1"/>
  <c r="O18" i="3"/>
  <c r="J29" i="10"/>
  <c r="J8" i="10"/>
  <c r="E29" i="40" l="1"/>
  <c r="B30" i="40"/>
  <c r="C34" i="2"/>
  <c r="C38" i="2" s="1"/>
  <c r="E34" i="2"/>
  <c r="F34" i="2" s="1"/>
  <c r="G34" i="2" s="1"/>
  <c r="Q18" i="43"/>
  <c r="R18" i="43" s="1"/>
  <c r="R14" i="43"/>
  <c r="Q23" i="43" s="1"/>
  <c r="R23" i="43" s="1"/>
  <c r="S12" i="43"/>
  <c r="S14" i="43" s="1"/>
  <c r="T8" i="43"/>
  <c r="C43" i="46"/>
  <c r="C44" i="46" s="1"/>
  <c r="P25" i="43"/>
  <c r="L25" i="43" s="1"/>
  <c r="L20" i="43"/>
  <c r="O19" i="3"/>
  <c r="O20" i="3" s="1"/>
  <c r="P18" i="3"/>
  <c r="P19" i="3" s="1"/>
  <c r="F34" i="14"/>
  <c r="F37" i="14"/>
  <c r="I32" i="14"/>
  <c r="I33" i="14" s="1"/>
  <c r="J42" i="14"/>
  <c r="N20" i="14"/>
  <c r="C37" i="14"/>
  <c r="C34" i="14"/>
  <c r="B16" i="11"/>
  <c r="B15" i="11" s="1"/>
  <c r="B20" i="11"/>
  <c r="C35" i="2"/>
  <c r="O21" i="14"/>
  <c r="O20" i="14" s="1"/>
  <c r="O14" i="14" s="1"/>
  <c r="O31" i="14" s="1"/>
  <c r="O22" i="2"/>
  <c r="O21" i="2" s="1"/>
  <c r="O15" i="2" s="1"/>
  <c r="O32" i="2" s="1"/>
  <c r="R12" i="3"/>
  <c r="S8" i="3"/>
  <c r="H32" i="14"/>
  <c r="I33" i="2"/>
  <c r="J43" i="2"/>
  <c r="N21" i="2"/>
  <c r="P23" i="3"/>
  <c r="P24" i="3" s="1"/>
  <c r="O24" i="3"/>
  <c r="O25" i="3" s="1"/>
  <c r="C19" i="46"/>
  <c r="C37" i="46"/>
  <c r="C39" i="46" s="1"/>
  <c r="C40" i="46" s="1"/>
  <c r="H33" i="2"/>
  <c r="G33" i="14"/>
  <c r="K8" i="10"/>
  <c r="K29" i="10"/>
  <c r="E30" i="40" l="1"/>
  <c r="B31" i="40"/>
  <c r="D30" i="10"/>
  <c r="D32" i="10" s="1"/>
  <c r="D33" i="10" s="1"/>
  <c r="B9" i="34"/>
  <c r="B8" i="34" s="1"/>
  <c r="B7" i="34" s="1"/>
  <c r="P25" i="3"/>
  <c r="P20" i="3"/>
  <c r="L20" i="3" s="1"/>
  <c r="D9" i="10"/>
  <c r="D11" i="10" s="1"/>
  <c r="D60" i="10" s="1"/>
  <c r="B10" i="11"/>
  <c r="B9" i="11" s="1"/>
  <c r="B27" i="11" s="1"/>
  <c r="B28" i="11" s="1"/>
  <c r="B29" i="11"/>
  <c r="B30" i="11" s="1"/>
  <c r="T12" i="43"/>
  <c r="T14" i="43" s="1"/>
  <c r="U8" i="43"/>
  <c r="R24" i="43"/>
  <c r="R25" i="43" s="1"/>
  <c r="S23" i="43"/>
  <c r="S18" i="43"/>
  <c r="R19" i="43"/>
  <c r="R20" i="43" s="1"/>
  <c r="D24" i="46"/>
  <c r="D42" i="46" s="1"/>
  <c r="D13" i="46"/>
  <c r="C22" i="11"/>
  <c r="C20" i="11" s="1"/>
  <c r="N15" i="2"/>
  <c r="D23" i="46"/>
  <c r="D41" i="46" s="1"/>
  <c r="D43" i="46" s="1"/>
  <c r="C16" i="34"/>
  <c r="C15" i="34" s="1"/>
  <c r="C14" i="34" s="1"/>
  <c r="H33" i="14"/>
  <c r="D20" i="46"/>
  <c r="C16" i="11"/>
  <c r="C15" i="11" s="1"/>
  <c r="S12" i="3"/>
  <c r="S14" i="3" s="1"/>
  <c r="T8" i="3"/>
  <c r="I37" i="14"/>
  <c r="I34" i="14"/>
  <c r="P22" i="2"/>
  <c r="P21" i="2" s="1"/>
  <c r="P15" i="2" s="1"/>
  <c r="P32" i="2" s="1"/>
  <c r="P21" i="14"/>
  <c r="P20" i="14" s="1"/>
  <c r="P14" i="14" s="1"/>
  <c r="P31" i="14" s="1"/>
  <c r="I34" i="2"/>
  <c r="G37" i="14"/>
  <c r="G34" i="14"/>
  <c r="D38" i="2"/>
  <c r="D35" i="2"/>
  <c r="K43" i="2"/>
  <c r="J33" i="2"/>
  <c r="Q18" i="3"/>
  <c r="R18" i="3" s="1"/>
  <c r="R14" i="3"/>
  <c r="Q23" i="3" s="1"/>
  <c r="R23" i="3" s="1"/>
  <c r="N14" i="14"/>
  <c r="J32" i="14"/>
  <c r="J33" i="14" s="1"/>
  <c r="K42" i="14"/>
  <c r="Q21" i="14"/>
  <c r="Q20" i="14" s="1"/>
  <c r="Q14" i="14" s="1"/>
  <c r="Q31" i="14" s="1"/>
  <c r="Q22" i="2"/>
  <c r="Q21" i="2" s="1"/>
  <c r="Q15" i="2" s="1"/>
  <c r="Q32" i="2" s="1"/>
  <c r="L25" i="3"/>
  <c r="L29" i="10"/>
  <c r="L8" i="10"/>
  <c r="D12" i="10" l="1"/>
  <c r="D13" i="10" s="1"/>
  <c r="B32" i="40"/>
  <c r="E31" i="40"/>
  <c r="D34" i="10"/>
  <c r="D35" i="10"/>
  <c r="J34" i="2"/>
  <c r="M22" i="2"/>
  <c r="S24" i="43"/>
  <c r="S25" i="43" s="1"/>
  <c r="T23" i="43"/>
  <c r="W8" i="43"/>
  <c r="U12" i="43"/>
  <c r="U14" i="43" s="1"/>
  <c r="Q14" i="43" s="1"/>
  <c r="Q8" i="43"/>
  <c r="Q12" i="43" s="1"/>
  <c r="T18" i="43"/>
  <c r="S19" i="43"/>
  <c r="S20" i="43" s="1"/>
  <c r="I35" i="2"/>
  <c r="I38" i="2"/>
  <c r="J37" i="14"/>
  <c r="J34" i="14"/>
  <c r="M14" i="14"/>
  <c r="N31" i="14"/>
  <c r="D66" i="10"/>
  <c r="D67" i="10" s="1"/>
  <c r="D61" i="10"/>
  <c r="S23" i="3"/>
  <c r="R24" i="3"/>
  <c r="R25" i="3" s="1"/>
  <c r="E38" i="2"/>
  <c r="E35" i="2"/>
  <c r="T12" i="3"/>
  <c r="T14" i="3" s="1"/>
  <c r="U8" i="3"/>
  <c r="H37" i="14"/>
  <c r="H34" i="14"/>
  <c r="M21" i="2"/>
  <c r="C29" i="11"/>
  <c r="C30" i="11" s="1"/>
  <c r="D44" i="46"/>
  <c r="L42" i="14"/>
  <c r="L32" i="14" s="1"/>
  <c r="K32" i="14"/>
  <c r="K33" i="14" s="1"/>
  <c r="R19" i="3"/>
  <c r="R20" i="3" s="1"/>
  <c r="S18" i="3"/>
  <c r="K33" i="2"/>
  <c r="L43" i="2"/>
  <c r="L33" i="2" s="1"/>
  <c r="D37" i="46"/>
  <c r="D39" i="46" s="1"/>
  <c r="D40" i="46" s="1"/>
  <c r="D19" i="46"/>
  <c r="M15" i="2"/>
  <c r="N32" i="2"/>
  <c r="M20" i="14"/>
  <c r="M21" i="14"/>
  <c r="H34" i="2"/>
  <c r="M8" i="10"/>
  <c r="D14" i="10" s="1"/>
  <c r="M29" i="10"/>
  <c r="K34" i="2" l="1"/>
  <c r="K38" i="2" s="1"/>
  <c r="E32" i="40"/>
  <c r="B33" i="40"/>
  <c r="E30" i="10"/>
  <c r="E32" i="10" s="1"/>
  <c r="E33" i="10" s="1"/>
  <c r="E35" i="10" s="1"/>
  <c r="C9" i="34"/>
  <c r="C8" i="34" s="1"/>
  <c r="C7" i="34" s="1"/>
  <c r="T19" i="43"/>
  <c r="T20" i="43" s="1"/>
  <c r="U18" i="43"/>
  <c r="U19" i="43" s="1"/>
  <c r="T24" i="43"/>
  <c r="T25" i="43" s="1"/>
  <c r="U23" i="43"/>
  <c r="U24" i="43" s="1"/>
  <c r="U25" i="43" s="1"/>
  <c r="W12" i="43"/>
  <c r="X8" i="43"/>
  <c r="L33" i="14"/>
  <c r="L37" i="14" s="1"/>
  <c r="Q27" i="43"/>
  <c r="M32" i="2"/>
  <c r="N43" i="2"/>
  <c r="S19" i="3"/>
  <c r="S20" i="3" s="1"/>
  <c r="T18" i="3"/>
  <c r="K34" i="14"/>
  <c r="K37" i="14"/>
  <c r="M31" i="14"/>
  <c r="N42" i="14"/>
  <c r="J35" i="2"/>
  <c r="J38" i="2"/>
  <c r="H35" i="2"/>
  <c r="H38" i="2"/>
  <c r="S21" i="14"/>
  <c r="S22" i="2"/>
  <c r="E34" i="10"/>
  <c r="U12" i="3"/>
  <c r="U14" i="3" s="1"/>
  <c r="Q14" i="3" s="1"/>
  <c r="Q8" i="3"/>
  <c r="Q12" i="3" s="1"/>
  <c r="Q27" i="3" s="1"/>
  <c r="W8" i="3"/>
  <c r="F38" i="2"/>
  <c r="F35" i="2"/>
  <c r="S24" i="3"/>
  <c r="S25" i="3" s="1"/>
  <c r="T23" i="3"/>
  <c r="U20" i="43" l="1"/>
  <c r="L34" i="14"/>
  <c r="K35" i="2"/>
  <c r="L34" i="2"/>
  <c r="L38" i="2" s="1"/>
  <c r="E33" i="40"/>
  <c r="B34" i="40"/>
  <c r="E9" i="10"/>
  <c r="E11" i="10" s="1"/>
  <c r="E12" i="10" s="1"/>
  <c r="E14" i="10" s="1"/>
  <c r="C10" i="11"/>
  <c r="C9" i="11" s="1"/>
  <c r="C27" i="11" s="1"/>
  <c r="C28" i="11" s="1"/>
  <c r="Y8" i="43"/>
  <c r="X12" i="43"/>
  <c r="X14" i="43" s="1"/>
  <c r="W14" i="43"/>
  <c r="V23" i="43" s="1"/>
  <c r="W23" i="43" s="1"/>
  <c r="V18" i="43"/>
  <c r="W18" i="43" s="1"/>
  <c r="Q25" i="43"/>
  <c r="Q20" i="43"/>
  <c r="X8" i="3"/>
  <c r="W12" i="3"/>
  <c r="T19" i="3"/>
  <c r="T20" i="3" s="1"/>
  <c r="U18" i="3"/>
  <c r="U19" i="3" s="1"/>
  <c r="O43" i="2"/>
  <c r="M42" i="2"/>
  <c r="T24" i="3"/>
  <c r="T25" i="3" s="1"/>
  <c r="U23" i="3"/>
  <c r="U24" i="3" s="1"/>
  <c r="G38" i="2"/>
  <c r="G35" i="2"/>
  <c r="S21" i="2"/>
  <c r="S20" i="14"/>
  <c r="O42" i="14"/>
  <c r="M41" i="14"/>
  <c r="T21" i="14"/>
  <c r="T20" i="14" s="1"/>
  <c r="T22" i="2"/>
  <c r="T21" i="2" s="1"/>
  <c r="E34" i="40" l="1"/>
  <c r="B35" i="40"/>
  <c r="L35" i="2"/>
  <c r="E60" i="10"/>
  <c r="E66" i="10" s="1"/>
  <c r="E67" i="10" s="1"/>
  <c r="U20" i="3"/>
  <c r="V21" i="14" s="1"/>
  <c r="V20" i="14" s="1"/>
  <c r="W19" i="43"/>
  <c r="W20" i="43" s="1"/>
  <c r="X18" i="43"/>
  <c r="W24" i="43"/>
  <c r="W25" i="43" s="1"/>
  <c r="X23" i="43"/>
  <c r="Z8" i="43"/>
  <c r="Y12" i="43"/>
  <c r="Y14" i="43" s="1"/>
  <c r="T14" i="14"/>
  <c r="T31" i="14" s="1"/>
  <c r="E61" i="10"/>
  <c r="S15" i="2"/>
  <c r="V22" i="2"/>
  <c r="V21" i="2" s="1"/>
  <c r="W14" i="3"/>
  <c r="V23" i="3" s="1"/>
  <c r="W23" i="3" s="1"/>
  <c r="V18" i="3"/>
  <c r="W18" i="3" s="1"/>
  <c r="N32" i="14"/>
  <c r="N33" i="14" s="1"/>
  <c r="N33" i="2"/>
  <c r="T15" i="2"/>
  <c r="T32" i="2" s="1"/>
  <c r="O32" i="14"/>
  <c r="P42" i="14"/>
  <c r="E13" i="10"/>
  <c r="S14" i="14"/>
  <c r="P43" i="2"/>
  <c r="O33" i="2"/>
  <c r="U21" i="14"/>
  <c r="U20" i="14" s="1"/>
  <c r="U22" i="2"/>
  <c r="U21" i="2" s="1"/>
  <c r="Q20" i="3"/>
  <c r="X12" i="3"/>
  <c r="X14" i="3" s="1"/>
  <c r="Y8" i="3"/>
  <c r="M32" i="14"/>
  <c r="U25" i="3"/>
  <c r="Q25" i="3" s="1"/>
  <c r="M33" i="2"/>
  <c r="D19" i="10"/>
  <c r="E19" i="10"/>
  <c r="E40" i="10"/>
  <c r="D40" i="10"/>
  <c r="R20" i="14" l="1"/>
  <c r="E35" i="40"/>
  <c r="B36" i="40"/>
  <c r="F23" i="46"/>
  <c r="R22" i="2"/>
  <c r="Y23" i="43"/>
  <c r="X24" i="43"/>
  <c r="X25" i="43" s="1"/>
  <c r="X19" i="43"/>
  <c r="X20" i="43" s="1"/>
  <c r="Y18" i="43"/>
  <c r="AB8" i="43"/>
  <c r="Z12" i="43"/>
  <c r="Z14" i="43" s="1"/>
  <c r="V14" i="43" s="1"/>
  <c r="V8" i="43"/>
  <c r="V12" i="43" s="1"/>
  <c r="E20" i="46"/>
  <c r="E23" i="46"/>
  <c r="E41" i="46" s="1"/>
  <c r="F41" i="46"/>
  <c r="M33" i="14"/>
  <c r="D16" i="11"/>
  <c r="D15" i="11" s="1"/>
  <c r="D16" i="34"/>
  <c r="D15" i="34" s="1"/>
  <c r="D14" i="34" s="1"/>
  <c r="U15" i="2"/>
  <c r="U32" i="2" s="1"/>
  <c r="W24" i="3"/>
  <c r="W25" i="3" s="1"/>
  <c r="X23" i="3"/>
  <c r="V14" i="14"/>
  <c r="V31" i="14" s="1"/>
  <c r="S32" i="2"/>
  <c r="O33" i="14"/>
  <c r="R21" i="14"/>
  <c r="F24" i="46"/>
  <c r="F42" i="46" s="1"/>
  <c r="E13" i="46"/>
  <c r="D22" i="11"/>
  <c r="D20" i="11" s="1"/>
  <c r="E24" i="46"/>
  <c r="E42" i="46" s="1"/>
  <c r="M50" i="2"/>
  <c r="R50" i="2" s="1"/>
  <c r="W50" i="2" s="1"/>
  <c r="AB50" i="2" s="1"/>
  <c r="AG50" i="2" s="1"/>
  <c r="AL50" i="2" s="1"/>
  <c r="AQ50" i="2" s="1"/>
  <c r="AV50" i="2" s="1"/>
  <c r="Y12" i="3"/>
  <c r="Y14" i="3" s="1"/>
  <c r="Z8" i="3"/>
  <c r="U14" i="14"/>
  <c r="U31" i="14" s="1"/>
  <c r="P33" i="2"/>
  <c r="Q43" i="2"/>
  <c r="Q33" i="2" s="1"/>
  <c r="S31" i="14"/>
  <c r="P32" i="14"/>
  <c r="Q42" i="14"/>
  <c r="Q32" i="14" s="1"/>
  <c r="N37" i="14"/>
  <c r="N34" i="14"/>
  <c r="W19" i="3"/>
  <c r="W20" i="3" s="1"/>
  <c r="X18" i="3"/>
  <c r="V15" i="2"/>
  <c r="V32" i="2" s="1"/>
  <c r="R21" i="2"/>
  <c r="D20" i="10"/>
  <c r="D21" i="10" s="1"/>
  <c r="D23" i="10" s="1"/>
  <c r="E20" i="10"/>
  <c r="E21" i="10" s="1"/>
  <c r="E41" i="10"/>
  <c r="E42" i="10" s="1"/>
  <c r="D41" i="10"/>
  <c r="D42" i="10" s="1"/>
  <c r="D44" i="10" s="1"/>
  <c r="E36" i="40" l="1"/>
  <c r="B37" i="40"/>
  <c r="P33" i="14"/>
  <c r="N34" i="2"/>
  <c r="O34" i="2" s="1"/>
  <c r="P34" i="2" s="1"/>
  <c r="Q34" i="2" s="1"/>
  <c r="Q33" i="14"/>
  <c r="Q37" i="14" s="1"/>
  <c r="Y19" i="43"/>
  <c r="Y20" i="43" s="1"/>
  <c r="Z18" i="43"/>
  <c r="Z19" i="43" s="1"/>
  <c r="AC8" i="43"/>
  <c r="AB12" i="43"/>
  <c r="Z23" i="43"/>
  <c r="Z24" i="43" s="1"/>
  <c r="Y24" i="43"/>
  <c r="Y25" i="43" s="1"/>
  <c r="R14" i="14"/>
  <c r="V27" i="43"/>
  <c r="X19" i="3"/>
  <c r="X20" i="3" s="1"/>
  <c r="Y18" i="3"/>
  <c r="R31" i="14"/>
  <c r="S42" i="14"/>
  <c r="AB8" i="3"/>
  <c r="V8" i="3"/>
  <c r="V12" i="3" s="1"/>
  <c r="Z12" i="3"/>
  <c r="Z14" i="3" s="1"/>
  <c r="V14" i="3" s="1"/>
  <c r="E37" i="46"/>
  <c r="E39" i="46" s="1"/>
  <c r="E40" i="46" s="1"/>
  <c r="E19" i="46"/>
  <c r="M34" i="2"/>
  <c r="R15" i="2"/>
  <c r="D29" i="11"/>
  <c r="D30" i="11" s="1"/>
  <c r="F43" i="46"/>
  <c r="F44" i="46" s="1"/>
  <c r="X21" i="14"/>
  <c r="X22" i="2"/>
  <c r="P37" i="14"/>
  <c r="P34" i="14"/>
  <c r="O34" i="14"/>
  <c r="O37" i="14"/>
  <c r="R32" i="2"/>
  <c r="S43" i="2"/>
  <c r="X24" i="3"/>
  <c r="X25" i="3" s="1"/>
  <c r="Y23" i="3"/>
  <c r="M37" i="14"/>
  <c r="M34" i="14"/>
  <c r="E43" i="46"/>
  <c r="E44" i="46" s="1"/>
  <c r="B32" i="11"/>
  <c r="A48" i="2" s="1"/>
  <c r="D14" i="36"/>
  <c r="H77" i="40" s="1"/>
  <c r="D24" i="10"/>
  <c r="B22" i="34"/>
  <c r="A44" i="14" s="1"/>
  <c r="D45" i="10"/>
  <c r="B23" i="34" s="1"/>
  <c r="A45" i="14" s="1"/>
  <c r="N35" i="2" l="1"/>
  <c r="N38" i="2"/>
  <c r="E37" i="40"/>
  <c r="B38" i="40"/>
  <c r="F30" i="10"/>
  <c r="F32" i="10" s="1"/>
  <c r="F33" i="10" s="1"/>
  <c r="F35" i="10" s="1"/>
  <c r="D9" i="34"/>
  <c r="D8" i="34" s="1"/>
  <c r="D7" i="34" s="1"/>
  <c r="Z20" i="43"/>
  <c r="Q34" i="14"/>
  <c r="AA18" i="43"/>
  <c r="AB18" i="43" s="1"/>
  <c r="AB14" i="43"/>
  <c r="AA23" i="43" s="1"/>
  <c r="AB23" i="43" s="1"/>
  <c r="AC12" i="43"/>
  <c r="AC14" i="43" s="1"/>
  <c r="AD8" i="43"/>
  <c r="Z25" i="43"/>
  <c r="V25" i="43" s="1"/>
  <c r="V20" i="43"/>
  <c r="Q35" i="2"/>
  <c r="Q38" i="2"/>
  <c r="F34" i="10"/>
  <c r="F40" i="10"/>
  <c r="Z23" i="3"/>
  <c r="Z24" i="3" s="1"/>
  <c r="Y24" i="3"/>
  <c r="Y25" i="3" s="1"/>
  <c r="T43" i="2"/>
  <c r="R42" i="2"/>
  <c r="S33" i="2" s="1"/>
  <c r="S34" i="2" s="1"/>
  <c r="X21" i="2"/>
  <c r="O38" i="2"/>
  <c r="O35" i="2"/>
  <c r="T42" i="14"/>
  <c r="R41" i="14"/>
  <c r="S32" i="14" s="1"/>
  <c r="S33" i="14" s="1"/>
  <c r="Y22" i="2"/>
  <c r="Y21" i="2" s="1"/>
  <c r="Y21" i="14"/>
  <c r="Y20" i="14" s="1"/>
  <c r="V27" i="3"/>
  <c r="P38" i="2"/>
  <c r="P35" i="2"/>
  <c r="X20" i="14"/>
  <c r="M38" i="2"/>
  <c r="M35" i="2"/>
  <c r="AC8" i="3"/>
  <c r="AB12" i="3"/>
  <c r="Z18" i="3"/>
  <c r="Z19" i="3" s="1"/>
  <c r="Y19" i="3"/>
  <c r="Y20" i="3" s="1"/>
  <c r="B33" i="11"/>
  <c r="A49" i="2" s="1"/>
  <c r="D15" i="36"/>
  <c r="H78" i="40" s="1"/>
  <c r="B39" i="40" l="1"/>
  <c r="E38" i="40"/>
  <c r="V25" i="3"/>
  <c r="Z25" i="3"/>
  <c r="F9" i="10"/>
  <c r="F11" i="10" s="1"/>
  <c r="F60" i="10" s="1"/>
  <c r="D10" i="11"/>
  <c r="D9" i="11" s="1"/>
  <c r="D27" i="11" s="1"/>
  <c r="D28" i="11" s="1"/>
  <c r="AE8" i="43"/>
  <c r="AD12" i="43"/>
  <c r="AD14" i="43" s="1"/>
  <c r="AC23" i="43"/>
  <c r="AB24" i="43"/>
  <c r="AB25" i="43" s="1"/>
  <c r="AC18" i="43"/>
  <c r="AB19" i="43"/>
  <c r="AB20" i="43" s="1"/>
  <c r="R32" i="14"/>
  <c r="R33" i="14" s="1"/>
  <c r="S38" i="2"/>
  <c r="S35" i="2"/>
  <c r="Z21" i="14"/>
  <c r="Z22" i="2"/>
  <c r="Z21" i="2" s="1"/>
  <c r="AB14" i="3"/>
  <c r="AA23" i="3" s="1"/>
  <c r="AB23" i="3" s="1"/>
  <c r="AA18" i="3"/>
  <c r="AB18" i="3" s="1"/>
  <c r="Y15" i="2"/>
  <c r="Y32" i="2" s="1"/>
  <c r="S37" i="14"/>
  <c r="S34" i="14"/>
  <c r="X15" i="2"/>
  <c r="AC12" i="3"/>
  <c r="AC14" i="3" s="1"/>
  <c r="AD8" i="3"/>
  <c r="X14" i="14"/>
  <c r="Y14" i="14"/>
  <c r="Y31" i="14" s="1"/>
  <c r="U42" i="14"/>
  <c r="T32" i="14"/>
  <c r="T33" i="14" s="1"/>
  <c r="T33" i="2"/>
  <c r="T34" i="2" s="1"/>
  <c r="U43" i="2"/>
  <c r="F41" i="10"/>
  <c r="F42" i="10" s="1"/>
  <c r="Z20" i="3"/>
  <c r="V20" i="3" s="1"/>
  <c r="R33" i="2"/>
  <c r="E39" i="40" l="1"/>
  <c r="B40" i="40"/>
  <c r="G23" i="46"/>
  <c r="F20" i="46"/>
  <c r="F19" i="46" s="1"/>
  <c r="E16" i="34"/>
  <c r="E16" i="11"/>
  <c r="F12" i="10"/>
  <c r="F13" i="10" s="1"/>
  <c r="AD18" i="43"/>
  <c r="AC19" i="43"/>
  <c r="AC20" i="43" s="1"/>
  <c r="AD23" i="43"/>
  <c r="AC24" i="43"/>
  <c r="AC25" i="43" s="1"/>
  <c r="AG8" i="43"/>
  <c r="AE12" i="43"/>
  <c r="AE14" i="43" s="1"/>
  <c r="AA14" i="43" s="1"/>
  <c r="AA8" i="43"/>
  <c r="AA12" i="43" s="1"/>
  <c r="F13" i="46"/>
  <c r="G24" i="46"/>
  <c r="R34" i="2"/>
  <c r="E22" i="11"/>
  <c r="V43" i="2"/>
  <c r="V33" i="2" s="1"/>
  <c r="U33" i="2"/>
  <c r="U34" i="2" s="1"/>
  <c r="T37" i="14"/>
  <c r="T34" i="14"/>
  <c r="X32" i="2"/>
  <c r="E15" i="11"/>
  <c r="F37" i="46"/>
  <c r="AB19" i="3"/>
  <c r="AB20" i="3" s="1"/>
  <c r="AC18" i="3"/>
  <c r="Z20" i="14"/>
  <c r="AA22" i="2"/>
  <c r="AA21" i="14"/>
  <c r="AA20" i="14" s="1"/>
  <c r="T38" i="2"/>
  <c r="T35" i="2"/>
  <c r="U32" i="14"/>
  <c r="U33" i="14" s="1"/>
  <c r="V42" i="14"/>
  <c r="V32" i="14" s="1"/>
  <c r="X31" i="14"/>
  <c r="AD12" i="3"/>
  <c r="AD14" i="3" s="1"/>
  <c r="AE8" i="3"/>
  <c r="E15" i="34"/>
  <c r="R37" i="14"/>
  <c r="R34" i="14"/>
  <c r="G41" i="46"/>
  <c r="F66" i="10"/>
  <c r="F67" i="10" s="1"/>
  <c r="F61" i="10"/>
  <c r="AB24" i="3"/>
  <c r="AB25" i="3" s="1"/>
  <c r="AC23" i="3"/>
  <c r="Z15" i="2"/>
  <c r="Z32" i="2" s="1"/>
  <c r="E40" i="40" l="1"/>
  <c r="B41" i="40"/>
  <c r="F14" i="10"/>
  <c r="F19" i="10" s="1"/>
  <c r="F20" i="10" s="1"/>
  <c r="F21" i="10" s="1"/>
  <c r="V33" i="14"/>
  <c r="V37" i="14" s="1"/>
  <c r="AH8" i="43"/>
  <c r="AG12" i="43"/>
  <c r="AD24" i="43"/>
  <c r="AD25" i="43" s="1"/>
  <c r="AE23" i="43"/>
  <c r="AE24" i="43" s="1"/>
  <c r="AD19" i="43"/>
  <c r="AD20" i="43" s="1"/>
  <c r="AE18" i="43"/>
  <c r="AE19" i="43" s="1"/>
  <c r="AA27" i="43"/>
  <c r="G30" i="10"/>
  <c r="G32" i="10" s="1"/>
  <c r="G33" i="10" s="1"/>
  <c r="G35" i="10" s="1"/>
  <c r="AG8" i="3"/>
  <c r="AA8" i="3"/>
  <c r="AA12" i="3" s="1"/>
  <c r="AE12" i="3"/>
  <c r="AE14" i="3" s="1"/>
  <c r="AA14" i="3" s="1"/>
  <c r="X42" i="14"/>
  <c r="AA14" i="14"/>
  <c r="AA31" i="14" s="1"/>
  <c r="AC19" i="3"/>
  <c r="AC20" i="3" s="1"/>
  <c r="AD18" i="3"/>
  <c r="F39" i="46"/>
  <c r="X43" i="2"/>
  <c r="U38" i="2"/>
  <c r="U35" i="2"/>
  <c r="R38" i="2"/>
  <c r="R35" i="2"/>
  <c r="W21" i="14"/>
  <c r="AC24" i="3"/>
  <c r="AC25" i="3" s="1"/>
  <c r="AD23" i="3"/>
  <c r="E9" i="34"/>
  <c r="E14" i="34"/>
  <c r="U37" i="14"/>
  <c r="U34" i="14"/>
  <c r="AA21" i="2"/>
  <c r="W22" i="2"/>
  <c r="Z14" i="14"/>
  <c r="W20" i="14"/>
  <c r="AC21" i="14"/>
  <c r="AC22" i="2"/>
  <c r="E20" i="11"/>
  <c r="E29" i="11" s="1"/>
  <c r="G42" i="46"/>
  <c r="V34" i="2"/>
  <c r="AA27" i="3" l="1"/>
  <c r="B42" i="40"/>
  <c r="E41" i="40"/>
  <c r="V34" i="14"/>
  <c r="AI8" i="43"/>
  <c r="AH12" i="43"/>
  <c r="AH14" i="43" s="1"/>
  <c r="AG14" i="43"/>
  <c r="AF23" i="43" s="1"/>
  <c r="AG23" i="43" s="1"/>
  <c r="AF18" i="43"/>
  <c r="AG18" i="43" s="1"/>
  <c r="AE20" i="43"/>
  <c r="AA20" i="43" s="1"/>
  <c r="AE25" i="43"/>
  <c r="AA25" i="43" s="1"/>
  <c r="E30" i="11"/>
  <c r="AC21" i="2"/>
  <c r="Z31" i="14"/>
  <c r="W14" i="14"/>
  <c r="AA15" i="2"/>
  <c r="W21" i="2"/>
  <c r="E8" i="34"/>
  <c r="G9" i="10"/>
  <c r="G11" i="10" s="1"/>
  <c r="Y43" i="2"/>
  <c r="AD19" i="3"/>
  <c r="AD20" i="3" s="1"/>
  <c r="AE18" i="3"/>
  <c r="AE19" i="3" s="1"/>
  <c r="Y42" i="14"/>
  <c r="AG12" i="3"/>
  <c r="AH8" i="3"/>
  <c r="G34" i="10"/>
  <c r="G40" i="10"/>
  <c r="G43" i="46"/>
  <c r="G44" i="46" s="1"/>
  <c r="V38" i="2"/>
  <c r="V35" i="2"/>
  <c r="AC20" i="14"/>
  <c r="AE23" i="3"/>
  <c r="AE24" i="3" s="1"/>
  <c r="AD24" i="3"/>
  <c r="AD25" i="3" s="1"/>
  <c r="E10" i="11"/>
  <c r="F40" i="46"/>
  <c r="AD22" i="2"/>
  <c r="AD21" i="2" s="1"/>
  <c r="AD21" i="14"/>
  <c r="AD20" i="14" s="1"/>
  <c r="B43" i="40" l="1"/>
  <c r="E42" i="40"/>
  <c r="AE25" i="3"/>
  <c r="AA25" i="3" s="1"/>
  <c r="AG24" i="43"/>
  <c r="AG25" i="43" s="1"/>
  <c r="AH23" i="43"/>
  <c r="AJ8" i="43"/>
  <c r="AI12" i="43"/>
  <c r="AI14" i="43" s="1"/>
  <c r="AG19" i="43"/>
  <c r="AG20" i="43" s="1"/>
  <c r="AH18" i="43"/>
  <c r="AD15" i="2"/>
  <c r="AC14" i="14"/>
  <c r="G41" i="10"/>
  <c r="G42" i="10" s="1"/>
  <c r="AF18" i="3"/>
  <c r="AG18" i="3" s="1"/>
  <c r="AG14" i="3"/>
  <c r="AF23" i="3" s="1"/>
  <c r="AG23" i="3" s="1"/>
  <c r="AE22" i="2"/>
  <c r="AE21" i="2" s="1"/>
  <c r="AE21" i="14"/>
  <c r="AE20" i="14" s="1"/>
  <c r="G60" i="10"/>
  <c r="G12" i="10"/>
  <c r="G14" i="10" s="1"/>
  <c r="E7" i="34"/>
  <c r="E9" i="11"/>
  <c r="AD14" i="14"/>
  <c r="AD31" i="14" s="1"/>
  <c r="AH12" i="3"/>
  <c r="AH14" i="3" s="1"/>
  <c r="AI8" i="3"/>
  <c r="Z42" i="14"/>
  <c r="Z43" i="2"/>
  <c r="AA32" i="2"/>
  <c r="W15" i="2"/>
  <c r="W31" i="14"/>
  <c r="AC15" i="2"/>
  <c r="AC32" i="2" s="1"/>
  <c r="AE20" i="3"/>
  <c r="E43" i="40" l="1"/>
  <c r="B44" i="40"/>
  <c r="AH19" i="43"/>
  <c r="AH20" i="43" s="1"/>
  <c r="AI18" i="43"/>
  <c r="AH24" i="43"/>
  <c r="AH25" i="43" s="1"/>
  <c r="AI23" i="43"/>
  <c r="AF8" i="43"/>
  <c r="AF12" i="43" s="1"/>
  <c r="AJ12" i="43"/>
  <c r="AJ14" i="43" s="1"/>
  <c r="AF14" i="43" s="1"/>
  <c r="AL8" i="43"/>
  <c r="AA43" i="2"/>
  <c r="AI12" i="3"/>
  <c r="AI14" i="3" s="1"/>
  <c r="AJ8" i="3"/>
  <c r="G66" i="10"/>
  <c r="G67" i="10" s="1"/>
  <c r="G61" i="10"/>
  <c r="AE14" i="14"/>
  <c r="AE31" i="14" s="1"/>
  <c r="AG24" i="3"/>
  <c r="AG25" i="3" s="1"/>
  <c r="AH23" i="3"/>
  <c r="AC31" i="14"/>
  <c r="AD32" i="2"/>
  <c r="W41" i="14"/>
  <c r="W32" i="14" s="1"/>
  <c r="AF21" i="14"/>
  <c r="AF22" i="2"/>
  <c r="W32" i="2"/>
  <c r="Z32" i="14"/>
  <c r="AA42" i="14"/>
  <c r="E27" i="11"/>
  <c r="E28" i="11" s="1"/>
  <c r="G19" i="10"/>
  <c r="G20" i="10" s="1"/>
  <c r="G21" i="10" s="1"/>
  <c r="G13" i="10"/>
  <c r="AE15" i="2"/>
  <c r="AE32" i="2" s="1"/>
  <c r="AH18" i="3"/>
  <c r="AG19" i="3"/>
  <c r="AG20" i="3" s="1"/>
  <c r="AA20" i="3"/>
  <c r="B45" i="40" l="1"/>
  <c r="E44" i="40"/>
  <c r="G20" i="46"/>
  <c r="H23" i="46"/>
  <c r="F16" i="11"/>
  <c r="F16" i="34"/>
  <c r="AA32" i="14"/>
  <c r="AI24" i="43"/>
  <c r="AI25" i="43" s="1"/>
  <c r="AJ23" i="43"/>
  <c r="AJ24" i="43" s="1"/>
  <c r="AJ25" i="43" s="1"/>
  <c r="AI19" i="43"/>
  <c r="AI20" i="43" s="1"/>
  <c r="AJ18" i="43"/>
  <c r="AJ19" i="43" s="1"/>
  <c r="AJ20" i="43" s="1"/>
  <c r="AM8" i="43"/>
  <c r="AL12" i="43"/>
  <c r="AF27" i="43"/>
  <c r="AH19" i="3"/>
  <c r="AH20" i="3" s="1"/>
  <c r="AI18" i="3"/>
  <c r="W42" i="2"/>
  <c r="W33" i="2" s="1"/>
  <c r="AF21" i="2"/>
  <c r="AB22" i="2"/>
  <c r="AC42" i="14"/>
  <c r="X32" i="14"/>
  <c r="X33" i="14" s="1"/>
  <c r="Y32" i="14"/>
  <c r="AH24" i="3"/>
  <c r="AH25" i="3" s="1"/>
  <c r="AI23" i="3"/>
  <c r="AA33" i="2"/>
  <c r="AH22" i="2"/>
  <c r="AH21" i="14"/>
  <c r="AF20" i="14"/>
  <c r="AB21" i="14"/>
  <c r="W33" i="14"/>
  <c r="H24" i="46"/>
  <c r="AJ12" i="3"/>
  <c r="AJ14" i="3" s="1"/>
  <c r="AF14" i="3" s="1"/>
  <c r="AF8" i="3"/>
  <c r="AF12" i="3" s="1"/>
  <c r="AL8" i="3"/>
  <c r="B46" i="40" l="1"/>
  <c r="E45" i="40"/>
  <c r="AM12" i="43"/>
  <c r="AM14" i="43" s="1"/>
  <c r="AN8" i="43"/>
  <c r="AF20" i="43"/>
  <c r="AF25" i="43"/>
  <c r="AK18" i="43"/>
  <c r="AL18" i="43" s="1"/>
  <c r="AL14" i="43"/>
  <c r="AK23" i="43" s="1"/>
  <c r="AL23" i="43" s="1"/>
  <c r="F22" i="11"/>
  <c r="G13" i="46"/>
  <c r="W34" i="2"/>
  <c r="F15" i="34"/>
  <c r="G19" i="46"/>
  <c r="G37" i="46"/>
  <c r="H41" i="46"/>
  <c r="AF14" i="14"/>
  <c r="AB20" i="14"/>
  <c r="AH20" i="14"/>
  <c r="X37" i="14"/>
  <c r="X34" i="14"/>
  <c r="AD42" i="14"/>
  <c r="AF15" i="2"/>
  <c r="AB21" i="2"/>
  <c r="AI22" i="2"/>
  <c r="AI21" i="2" s="1"/>
  <c r="AI21" i="14"/>
  <c r="AI20" i="14" s="1"/>
  <c r="AF27" i="3"/>
  <c r="AL12" i="3"/>
  <c r="AM8" i="3"/>
  <c r="F15" i="11"/>
  <c r="H42" i="46"/>
  <c r="W37" i="14"/>
  <c r="W34" i="14"/>
  <c r="AH21" i="2"/>
  <c r="AJ23" i="3"/>
  <c r="AJ24" i="3" s="1"/>
  <c r="AI24" i="3"/>
  <c r="AI25" i="3" s="1"/>
  <c r="AC43" i="2"/>
  <c r="X33" i="2"/>
  <c r="X34" i="2" s="1"/>
  <c r="Y33" i="2"/>
  <c r="Z33" i="2"/>
  <c r="AI19" i="3"/>
  <c r="AI20" i="3" s="1"/>
  <c r="AJ18" i="3"/>
  <c r="AJ19" i="3" s="1"/>
  <c r="AJ20" i="3" s="1"/>
  <c r="Y33" i="14"/>
  <c r="B47" i="40" l="1"/>
  <c r="E46" i="40"/>
  <c r="AL19" i="43"/>
  <c r="AL20" i="43" s="1"/>
  <c r="AM18" i="43"/>
  <c r="AL24" i="43"/>
  <c r="AL25" i="43" s="1"/>
  <c r="AM23" i="43"/>
  <c r="AN12" i="43"/>
  <c r="AN14" i="43" s="1"/>
  <c r="AO8" i="43"/>
  <c r="Y34" i="2"/>
  <c r="Y35" i="2" s="1"/>
  <c r="AJ21" i="14"/>
  <c r="AJ20" i="14" s="1"/>
  <c r="AJ22" i="2"/>
  <c r="AF20" i="3"/>
  <c r="H30" i="10"/>
  <c r="H32" i="10" s="1"/>
  <c r="H33" i="10" s="1"/>
  <c r="H35" i="10" s="1"/>
  <c r="AK18" i="3"/>
  <c r="AL18" i="3" s="1"/>
  <c r="AL14" i="3"/>
  <c r="AK23" i="3" s="1"/>
  <c r="AL23" i="3" s="1"/>
  <c r="AI14" i="14"/>
  <c r="AI31" i="14" s="1"/>
  <c r="AF32" i="2"/>
  <c r="AB15" i="2"/>
  <c r="AE42" i="14"/>
  <c r="AH14" i="14"/>
  <c r="F14" i="34"/>
  <c r="W38" i="2"/>
  <c r="W35" i="2"/>
  <c r="F20" i="11"/>
  <c r="F29" i="11" s="1"/>
  <c r="Y37" i="14"/>
  <c r="Y34" i="14"/>
  <c r="Z33" i="14"/>
  <c r="AA33" i="14" s="1"/>
  <c r="AK21" i="14"/>
  <c r="AK20" i="14" s="1"/>
  <c r="AK22" i="2"/>
  <c r="AK21" i="2" s="1"/>
  <c r="X38" i="2"/>
  <c r="X35" i="2"/>
  <c r="AD43" i="2"/>
  <c r="AH15" i="2"/>
  <c r="F9" i="34"/>
  <c r="AN8" i="3"/>
  <c r="AM12" i="3"/>
  <c r="AM14" i="3" s="1"/>
  <c r="AI15" i="2"/>
  <c r="AI32" i="2" s="1"/>
  <c r="AF31" i="14"/>
  <c r="AB31" i="14" s="1"/>
  <c r="AB14" i="14"/>
  <c r="H43" i="46"/>
  <c r="H44" i="46" s="1"/>
  <c r="G39" i="46"/>
  <c r="AJ25" i="3"/>
  <c r="AF25" i="3" s="1"/>
  <c r="B48" i="40" l="1"/>
  <c r="E47" i="40"/>
  <c r="AG21" i="14"/>
  <c r="Z34" i="2"/>
  <c r="Z38" i="2" s="1"/>
  <c r="Y38" i="2"/>
  <c r="AK8" i="43"/>
  <c r="AK12" i="43" s="1"/>
  <c r="AO12" i="43"/>
  <c r="AO14" i="43" s="1"/>
  <c r="AK14" i="43" s="1"/>
  <c r="AQ8" i="43"/>
  <c r="AM24" i="43"/>
  <c r="AM25" i="43" s="1"/>
  <c r="AN23" i="43"/>
  <c r="AM19" i="43"/>
  <c r="AM20" i="43" s="1"/>
  <c r="AN18" i="43"/>
  <c r="F30" i="11"/>
  <c r="AA34" i="2"/>
  <c r="AE43" i="2"/>
  <c r="AK14" i="14"/>
  <c r="AK31" i="14" s="1"/>
  <c r="F10" i="11"/>
  <c r="AF42" i="14"/>
  <c r="AM23" i="3"/>
  <c r="AL24" i="3"/>
  <c r="AL25" i="3" s="1"/>
  <c r="AJ14" i="14"/>
  <c r="AJ31" i="14" s="1"/>
  <c r="AG20" i="14"/>
  <c r="AA37" i="14"/>
  <c r="AA34" i="14"/>
  <c r="G40" i="46"/>
  <c r="AB41" i="14"/>
  <c r="AN12" i="3"/>
  <c r="AN14" i="3" s="1"/>
  <c r="AO8" i="3"/>
  <c r="F8" i="34"/>
  <c r="AH32" i="2"/>
  <c r="AK15" i="2"/>
  <c r="AK32" i="2" s="1"/>
  <c r="Z37" i="14"/>
  <c r="Z34" i="14"/>
  <c r="H9" i="10"/>
  <c r="H11" i="10" s="1"/>
  <c r="AH31" i="14"/>
  <c r="AB32" i="2"/>
  <c r="AL19" i="3"/>
  <c r="AL20" i="3" s="1"/>
  <c r="AM18" i="3"/>
  <c r="H34" i="10"/>
  <c r="H40" i="10"/>
  <c r="AJ21" i="2"/>
  <c r="AG22" i="2"/>
  <c r="Z35" i="2" l="1"/>
  <c r="B49" i="40"/>
  <c r="E48" i="40"/>
  <c r="AG14" i="14"/>
  <c r="AK27" i="43"/>
  <c r="AO18" i="43"/>
  <c r="AO19" i="43" s="1"/>
  <c r="AN19" i="43"/>
  <c r="AN20" i="43" s="1"/>
  <c r="AO23" i="43"/>
  <c r="AO24" i="43" s="1"/>
  <c r="AN24" i="43"/>
  <c r="AN25" i="43" s="1"/>
  <c r="AR8" i="43"/>
  <c r="AQ12" i="43"/>
  <c r="AJ15" i="2"/>
  <c r="AG21" i="2"/>
  <c r="AN18" i="3"/>
  <c r="AM19" i="3"/>
  <c r="AM20" i="3" s="1"/>
  <c r="AB42" i="2"/>
  <c r="AE33" i="2" s="1"/>
  <c r="AG31" i="14"/>
  <c r="AO12" i="3"/>
  <c r="AO14" i="3" s="1"/>
  <c r="AK14" i="3" s="1"/>
  <c r="AK8" i="3"/>
  <c r="AK12" i="3" s="1"/>
  <c r="AQ8" i="3"/>
  <c r="AH42" i="14"/>
  <c r="AC32" i="14"/>
  <c r="AC33" i="14" s="1"/>
  <c r="AD32" i="14"/>
  <c r="AF43" i="2"/>
  <c r="AF33" i="2" s="1"/>
  <c r="AA38" i="2"/>
  <c r="AA35" i="2"/>
  <c r="AF32" i="14"/>
  <c r="H41" i="10"/>
  <c r="H42" i="10" s="1"/>
  <c r="AM22" i="2"/>
  <c r="AM21" i="14"/>
  <c r="H60" i="10"/>
  <c r="H12" i="10"/>
  <c r="H14" i="10" s="1"/>
  <c r="F7" i="34"/>
  <c r="AM24" i="3"/>
  <c r="AM25" i="3" s="1"/>
  <c r="AN23" i="3"/>
  <c r="F9" i="11"/>
  <c r="AB32" i="14"/>
  <c r="AE32" i="14"/>
  <c r="E49" i="40" l="1"/>
  <c r="B50" i="40"/>
  <c r="AG41" i="14"/>
  <c r="AH32" i="14" s="1"/>
  <c r="AH33" i="14" s="1"/>
  <c r="H20" i="46"/>
  <c r="G16" i="11"/>
  <c r="AO20" i="43"/>
  <c r="AK20" i="43" s="1"/>
  <c r="AS8" i="43"/>
  <c r="AR12" i="43"/>
  <c r="AR14" i="43" s="1"/>
  <c r="AD33" i="14"/>
  <c r="AE33" i="14" s="1"/>
  <c r="AO25" i="43"/>
  <c r="AK25" i="43" s="1"/>
  <c r="AP18" i="43"/>
  <c r="AQ18" i="43" s="1"/>
  <c r="AQ14" i="43"/>
  <c r="AP23" i="43" s="1"/>
  <c r="AQ23" i="43" s="1"/>
  <c r="I24" i="46"/>
  <c r="I23" i="46"/>
  <c r="AB33" i="14"/>
  <c r="G16" i="34"/>
  <c r="AN24" i="3"/>
  <c r="AN25" i="3" s="1"/>
  <c r="AO23" i="3"/>
  <c r="AO24" i="3" s="1"/>
  <c r="AO25" i="3" s="1"/>
  <c r="H13" i="10"/>
  <c r="H19" i="10"/>
  <c r="AM20" i="14"/>
  <c r="AM21" i="2"/>
  <c r="AC37" i="14"/>
  <c r="AC34" i="14"/>
  <c r="AI42" i="14"/>
  <c r="AH43" i="2"/>
  <c r="AC33" i="2"/>
  <c r="AC34" i="2" s="1"/>
  <c r="AD33" i="2"/>
  <c r="AN22" i="2"/>
  <c r="AN21" i="2" s="1"/>
  <c r="AN21" i="14"/>
  <c r="AN20" i="14" s="1"/>
  <c r="AJ32" i="2"/>
  <c r="AG15" i="2"/>
  <c r="AK27" i="3"/>
  <c r="F27" i="11"/>
  <c r="F28" i="11" s="1"/>
  <c r="H66" i="10"/>
  <c r="H67" i="10" s="1"/>
  <c r="H61" i="10"/>
  <c r="AR8" i="3"/>
  <c r="AQ12" i="3"/>
  <c r="AG32" i="14"/>
  <c r="H16" i="11" s="1"/>
  <c r="AN19" i="3"/>
  <c r="AN20" i="3" s="1"/>
  <c r="AO18" i="3"/>
  <c r="AO19" i="3" s="1"/>
  <c r="AO20" i="3" s="1"/>
  <c r="AB33" i="2"/>
  <c r="AE34" i="14" l="1"/>
  <c r="AE37" i="14"/>
  <c r="AF33" i="14"/>
  <c r="AD37" i="14"/>
  <c r="AD34" i="14"/>
  <c r="E50" i="40"/>
  <c r="B51" i="40"/>
  <c r="H21" i="46"/>
  <c r="AK25" i="3"/>
  <c r="AQ19" i="43"/>
  <c r="AQ20" i="43" s="1"/>
  <c r="AR18" i="43"/>
  <c r="AT8" i="43"/>
  <c r="AS12" i="43"/>
  <c r="AS14" i="43" s="1"/>
  <c r="AQ24" i="43"/>
  <c r="AQ25" i="43" s="1"/>
  <c r="AR23" i="43"/>
  <c r="AP22" i="2"/>
  <c r="AP21" i="2" s="1"/>
  <c r="AP21" i="14"/>
  <c r="AP20" i="14" s="1"/>
  <c r="AP14" i="14" s="1"/>
  <c r="AP31" i="14" s="1"/>
  <c r="J23" i="46"/>
  <c r="J41" i="46" s="1"/>
  <c r="AG33" i="14"/>
  <c r="I20" i="46"/>
  <c r="J24" i="46"/>
  <c r="J42" i="46" s="1"/>
  <c r="H16" i="34"/>
  <c r="H15" i="34" s="1"/>
  <c r="H15" i="11"/>
  <c r="G22" i="11"/>
  <c r="H13" i="46"/>
  <c r="AB34" i="2"/>
  <c r="AF34" i="14"/>
  <c r="AF37" i="14"/>
  <c r="AO22" i="2"/>
  <c r="AO21" i="2" s="1"/>
  <c r="AL21" i="2" s="1"/>
  <c r="AO21" i="14"/>
  <c r="AO20" i="14" s="1"/>
  <c r="AK20" i="3"/>
  <c r="AP18" i="3"/>
  <c r="AQ18" i="3" s="1"/>
  <c r="AQ14" i="3"/>
  <c r="AP23" i="3" s="1"/>
  <c r="AQ23" i="3" s="1"/>
  <c r="AN14" i="14"/>
  <c r="AI43" i="2"/>
  <c r="AJ42" i="14"/>
  <c r="AI32" i="14"/>
  <c r="AI33" i="14" s="1"/>
  <c r="AM15" i="2"/>
  <c r="AM32" i="2" s="1"/>
  <c r="G15" i="34"/>
  <c r="H37" i="46"/>
  <c r="H19" i="46"/>
  <c r="I41" i="46"/>
  <c r="AD34" i="2"/>
  <c r="AL21" i="14"/>
  <c r="AR12" i="3"/>
  <c r="AR14" i="3" s="1"/>
  <c r="AS8" i="3"/>
  <c r="AG32" i="2"/>
  <c r="AN15" i="2"/>
  <c r="AC38" i="2"/>
  <c r="AC35" i="2"/>
  <c r="AH37" i="14"/>
  <c r="AH34" i="14"/>
  <c r="AM14" i="14"/>
  <c r="AM31" i="14" s="1"/>
  <c r="AL20" i="14"/>
  <c r="H20" i="10"/>
  <c r="H21" i="10" s="1"/>
  <c r="G15" i="11"/>
  <c r="AB37" i="14"/>
  <c r="AB34" i="14"/>
  <c r="I42" i="46"/>
  <c r="AL22" i="2"/>
  <c r="B52" i="40" l="1"/>
  <c r="E51" i="40"/>
  <c r="AP8" i="43"/>
  <c r="AP12" i="43" s="1"/>
  <c r="AT12" i="43"/>
  <c r="AT14" i="43" s="1"/>
  <c r="AP14" i="43" s="1"/>
  <c r="AV8" i="43"/>
  <c r="J43" i="46"/>
  <c r="J44" i="46" s="1"/>
  <c r="AR24" i="43"/>
  <c r="AR25" i="43" s="1"/>
  <c r="AS23" i="43"/>
  <c r="AS18" i="43"/>
  <c r="AR19" i="43"/>
  <c r="AR20" i="43" s="1"/>
  <c r="G9" i="34"/>
  <c r="AM42" i="14"/>
  <c r="AN32" i="2"/>
  <c r="AD38" i="2"/>
  <c r="AD35" i="2"/>
  <c r="AE34" i="2"/>
  <c r="I43" i="46"/>
  <c r="I44" i="46" s="1"/>
  <c r="AK42" i="14"/>
  <c r="AK32" i="14" s="1"/>
  <c r="AJ32" i="14"/>
  <c r="AJ33" i="14" s="1"/>
  <c r="AJ43" i="2"/>
  <c r="AN31" i="14"/>
  <c r="AR18" i="3"/>
  <c r="AQ19" i="3"/>
  <c r="AQ20" i="3" s="1"/>
  <c r="AO14" i="14"/>
  <c r="AO31" i="14" s="1"/>
  <c r="AL31" i="14" s="1"/>
  <c r="G20" i="11"/>
  <c r="G29" i="11" s="1"/>
  <c r="I37" i="46"/>
  <c r="AP15" i="2"/>
  <c r="AP32" i="2" s="1"/>
  <c r="I30" i="10"/>
  <c r="I32" i="10" s="1"/>
  <c r="I33" i="10" s="1"/>
  <c r="I35" i="10" s="1"/>
  <c r="AG42" i="2"/>
  <c r="AG33" i="2" s="1"/>
  <c r="AT8" i="3"/>
  <c r="AS12" i="3"/>
  <c r="AS14" i="3" s="1"/>
  <c r="G14" i="34"/>
  <c r="H14" i="34" s="1"/>
  <c r="AI37" i="14"/>
  <c r="AI34" i="14"/>
  <c r="AQ24" i="3"/>
  <c r="AQ25" i="3" s="1"/>
  <c r="AR23" i="3"/>
  <c r="AO15" i="2"/>
  <c r="AO32" i="2" s="1"/>
  <c r="AB38" i="2"/>
  <c r="AB35" i="2"/>
  <c r="H38" i="46"/>
  <c r="AG37" i="14"/>
  <c r="H9" i="34" s="1"/>
  <c r="H8" i="34" s="1"/>
  <c r="AG34" i="14"/>
  <c r="J30" i="10" s="1"/>
  <c r="J32" i="10" s="1"/>
  <c r="J33" i="10" s="1"/>
  <c r="J35" i="10" s="1"/>
  <c r="B53" i="40" l="1"/>
  <c r="E52" i="40"/>
  <c r="AP27" i="43"/>
  <c r="AK33" i="14"/>
  <c r="AS19" i="43"/>
  <c r="AS20" i="43" s="1"/>
  <c r="AT18" i="43"/>
  <c r="AT19" i="43" s="1"/>
  <c r="AW8" i="43"/>
  <c r="AV12" i="43"/>
  <c r="AT23" i="43"/>
  <c r="AT24" i="43" s="1"/>
  <c r="AS24" i="43"/>
  <c r="AS25" i="43" s="1"/>
  <c r="AL41" i="14"/>
  <c r="AM32" i="14" s="1"/>
  <c r="AM33" i="14" s="1"/>
  <c r="J34" i="10"/>
  <c r="J40" i="10"/>
  <c r="I9" i="10"/>
  <c r="I11" i="10" s="1"/>
  <c r="AS23" i="3"/>
  <c r="AR24" i="3"/>
  <c r="AR25" i="3" s="1"/>
  <c r="AM43" i="2"/>
  <c r="AH33" i="2"/>
  <c r="AH34" i="2" s="1"/>
  <c r="AR22" i="2"/>
  <c r="AR21" i="14"/>
  <c r="AK43" i="2"/>
  <c r="AK33" i="2" s="1"/>
  <c r="AJ33" i="2"/>
  <c r="AJ37" i="14"/>
  <c r="AJ34" i="14"/>
  <c r="AE38" i="2"/>
  <c r="AE35" i="2"/>
  <c r="AF34" i="2"/>
  <c r="G8" i="34"/>
  <c r="AL15" i="2"/>
  <c r="G10" i="11"/>
  <c r="AV8" i="3"/>
  <c r="AP8" i="3"/>
  <c r="AP12" i="3" s="1"/>
  <c r="AT12" i="3"/>
  <c r="AT14" i="3" s="1"/>
  <c r="AP14" i="3" s="1"/>
  <c r="I13" i="46"/>
  <c r="AG34" i="2"/>
  <c r="I21" i="46"/>
  <c r="H22" i="11"/>
  <c r="G30" i="11"/>
  <c r="I40" i="10"/>
  <c r="I41" i="10" s="1"/>
  <c r="I42" i="10" s="1"/>
  <c r="I34" i="10"/>
  <c r="AR19" i="3"/>
  <c r="AR20" i="3" s="1"/>
  <c r="AS18" i="3"/>
  <c r="AK34" i="14"/>
  <c r="AK37" i="14"/>
  <c r="AN42" i="14"/>
  <c r="H39" i="46"/>
  <c r="AL14" i="14"/>
  <c r="AI33" i="2"/>
  <c r="AL32" i="2"/>
  <c r="AP27" i="3" l="1"/>
  <c r="AI34" i="2"/>
  <c r="E53" i="40"/>
  <c r="B54" i="40"/>
  <c r="AX8" i="43"/>
  <c r="AW12" i="43"/>
  <c r="AW14" i="43" s="1"/>
  <c r="AT25" i="43"/>
  <c r="AP25" i="43" s="1"/>
  <c r="AV14" i="43"/>
  <c r="AU23" i="43" s="1"/>
  <c r="AV23" i="43" s="1"/>
  <c r="AU18" i="43"/>
  <c r="AV18" i="43" s="1"/>
  <c r="AT20" i="43"/>
  <c r="AP20" i="43" s="1"/>
  <c r="AI38" i="2"/>
  <c r="AI35" i="2"/>
  <c r="AN32" i="14"/>
  <c r="AN33" i="14" s="1"/>
  <c r="AO42" i="14"/>
  <c r="AS21" i="14"/>
  <c r="AS20" i="14" s="1"/>
  <c r="AS22" i="2"/>
  <c r="AS21" i="2" s="1"/>
  <c r="H20" i="11"/>
  <c r="H29" i="11" s="1"/>
  <c r="AG38" i="2"/>
  <c r="AG35" i="2"/>
  <c r="AV12" i="3"/>
  <c r="AW8" i="3"/>
  <c r="G9" i="11"/>
  <c r="G7" i="34"/>
  <c r="H7" i="34" s="1"/>
  <c r="AR21" i="2"/>
  <c r="J41" i="10"/>
  <c r="J42" i="10" s="1"/>
  <c r="AJ34" i="2"/>
  <c r="AL42" i="2"/>
  <c r="AL32" i="14"/>
  <c r="AM37" i="14"/>
  <c r="AM34" i="14"/>
  <c r="AT18" i="3"/>
  <c r="AT19" i="3" s="1"/>
  <c r="AS19" i="3"/>
  <c r="AS20" i="3" s="1"/>
  <c r="I38" i="46"/>
  <c r="I19" i="46"/>
  <c r="AF38" i="2"/>
  <c r="AF35" i="2"/>
  <c r="AR20" i="14"/>
  <c r="AH38" i="2"/>
  <c r="AH35" i="2"/>
  <c r="AM33" i="2"/>
  <c r="AM34" i="2" s="1"/>
  <c r="AN43" i="2"/>
  <c r="AS24" i="3"/>
  <c r="AS25" i="3" s="1"/>
  <c r="AT23" i="3"/>
  <c r="AT24" i="3" s="1"/>
  <c r="I60" i="10"/>
  <c r="I12" i="10"/>
  <c r="I14" i="10" s="1"/>
  <c r="H40" i="46"/>
  <c r="AK34" i="2"/>
  <c r="B55" i="40" l="1"/>
  <c r="E54" i="40"/>
  <c r="AV19" i="43"/>
  <c r="AV20" i="43" s="1"/>
  <c r="AW18" i="43"/>
  <c r="AY8" i="43"/>
  <c r="AX12" i="43"/>
  <c r="AX14" i="43" s="1"/>
  <c r="AV24" i="43"/>
  <c r="AV25" i="43" s="1"/>
  <c r="AW23" i="43"/>
  <c r="AK38" i="2"/>
  <c r="AK35" i="2"/>
  <c r="I13" i="10"/>
  <c r="I19" i="10"/>
  <c r="AN33" i="2"/>
  <c r="AN34" i="2" s="1"/>
  <c r="AO43" i="2"/>
  <c r="I39" i="46"/>
  <c r="I40" i="46" s="1"/>
  <c r="AJ38" i="2"/>
  <c r="AJ35" i="2"/>
  <c r="AW12" i="3"/>
  <c r="AW14" i="3" s="1"/>
  <c r="AX8" i="3"/>
  <c r="J9" i="10"/>
  <c r="J11" i="10" s="1"/>
  <c r="J60" i="10" s="1"/>
  <c r="J66" i="10" s="1"/>
  <c r="AS15" i="2"/>
  <c r="AO32" i="14"/>
  <c r="AO33" i="14" s="1"/>
  <c r="AP42" i="14"/>
  <c r="AP32" i="14" s="1"/>
  <c r="AT25" i="3"/>
  <c r="AP25" i="3" s="1"/>
  <c r="AT20" i="3"/>
  <c r="AL33" i="2"/>
  <c r="I61" i="10"/>
  <c r="I66" i="10"/>
  <c r="I67" i="10" s="1"/>
  <c r="AM38" i="2"/>
  <c r="AM35" i="2"/>
  <c r="AR14" i="14"/>
  <c r="AR31" i="14" s="1"/>
  <c r="AT22" i="2"/>
  <c r="AT21" i="14"/>
  <c r="K23" i="46"/>
  <c r="J20" i="46"/>
  <c r="AL33" i="14"/>
  <c r="K24" i="46"/>
  <c r="I16" i="34"/>
  <c r="I16" i="11"/>
  <c r="AR15" i="2"/>
  <c r="AR32" i="2" s="1"/>
  <c r="AR43" i="2" s="1"/>
  <c r="G27" i="11"/>
  <c r="G28" i="11" s="1"/>
  <c r="AV14" i="3"/>
  <c r="AU23" i="3" s="1"/>
  <c r="AV23" i="3" s="1"/>
  <c r="AU18" i="3"/>
  <c r="AV18" i="3" s="1"/>
  <c r="H10" i="11"/>
  <c r="H30" i="11"/>
  <c r="AS14" i="14"/>
  <c r="AN37" i="14"/>
  <c r="AN34" i="14"/>
  <c r="AP20" i="3"/>
  <c r="J67" i="10" l="1"/>
  <c r="E55" i="40"/>
  <c r="B56" i="40"/>
  <c r="AU8" i="43"/>
  <c r="AU12" i="43" s="1"/>
  <c r="AU27" i="43" s="1"/>
  <c r="AY12" i="43"/>
  <c r="AY14" i="43" s="1"/>
  <c r="AU14" i="43" s="1"/>
  <c r="AX23" i="43"/>
  <c r="AW24" i="43"/>
  <c r="AW25" i="43" s="1"/>
  <c r="AW19" i="43"/>
  <c r="AW20" i="43" s="1"/>
  <c r="AX18" i="43"/>
  <c r="J61" i="10"/>
  <c r="AP33" i="14"/>
  <c r="AP37" i="14" s="1"/>
  <c r="AS31" i="14"/>
  <c r="AV24" i="3"/>
  <c r="AV25" i="3" s="1"/>
  <c r="AW23" i="3"/>
  <c r="I15" i="11"/>
  <c r="AV19" i="3"/>
  <c r="AV20" i="3" s="1"/>
  <c r="AW18" i="3"/>
  <c r="I15" i="34"/>
  <c r="K42" i="46"/>
  <c r="J37" i="46"/>
  <c r="AT20" i="14"/>
  <c r="J13" i="46"/>
  <c r="AL34" i="2"/>
  <c r="I22" i="11"/>
  <c r="J21" i="46"/>
  <c r="AU22" i="2"/>
  <c r="AU21" i="2" s="1"/>
  <c r="AU21" i="14"/>
  <c r="AU20" i="14" s="1"/>
  <c r="AO37" i="14"/>
  <c r="AO34" i="14"/>
  <c r="AS32" i="2"/>
  <c r="AP43" i="2"/>
  <c r="AP33" i="2" s="1"/>
  <c r="AO33" i="2"/>
  <c r="AO34" i="2" s="1"/>
  <c r="I20" i="10"/>
  <c r="I21" i="10" s="1"/>
  <c r="H9" i="11"/>
  <c r="AL37" i="14"/>
  <c r="AL34" i="14"/>
  <c r="K41" i="46"/>
  <c r="AT21" i="2"/>
  <c r="AQ22" i="2"/>
  <c r="AR42" i="14"/>
  <c r="AY8" i="3"/>
  <c r="AX12" i="3"/>
  <c r="AX14" i="3" s="1"/>
  <c r="AN38" i="2"/>
  <c r="AN35" i="2"/>
  <c r="J12" i="10"/>
  <c r="J14" i="10" s="1"/>
  <c r="AP34" i="14" l="1"/>
  <c r="B57" i="40"/>
  <c r="E56" i="40"/>
  <c r="AX24" i="43"/>
  <c r="AX25" i="43" s="1"/>
  <c r="AY23" i="43"/>
  <c r="AY24" i="43" s="1"/>
  <c r="AY18" i="43"/>
  <c r="AY19" i="43" s="1"/>
  <c r="AY20" i="43" s="1"/>
  <c r="AX19" i="43"/>
  <c r="AX20" i="43" s="1"/>
  <c r="AP34" i="2"/>
  <c r="AP38" i="2" s="1"/>
  <c r="AU8" i="3"/>
  <c r="AU12" i="3" s="1"/>
  <c r="AY12" i="3"/>
  <c r="AY14" i="3" s="1"/>
  <c r="AU14" i="3" s="1"/>
  <c r="K30" i="10"/>
  <c r="K32" i="10" s="1"/>
  <c r="K33" i="10" s="1"/>
  <c r="K35" i="10" s="1"/>
  <c r="H27" i="11"/>
  <c r="H28" i="11" s="1"/>
  <c r="AU15" i="2"/>
  <c r="AU32" i="2" s="1"/>
  <c r="J38" i="46"/>
  <c r="J39" i="46" s="1"/>
  <c r="AL38" i="2"/>
  <c r="AL35" i="2"/>
  <c r="I14" i="34"/>
  <c r="AW21" i="14"/>
  <c r="AW22" i="2"/>
  <c r="AQ21" i="14"/>
  <c r="J13" i="10"/>
  <c r="J19" i="10"/>
  <c r="AS42" i="14"/>
  <c r="AT15" i="2"/>
  <c r="AQ21" i="2"/>
  <c r="K43" i="46"/>
  <c r="K44" i="46" s="1"/>
  <c r="I9" i="34"/>
  <c r="AO38" i="2"/>
  <c r="AO35" i="2"/>
  <c r="AU14" i="14"/>
  <c r="AU31" i="14" s="1"/>
  <c r="I20" i="11"/>
  <c r="I29" i="11" s="1"/>
  <c r="AT14" i="14"/>
  <c r="AQ20" i="14"/>
  <c r="AW19" i="3"/>
  <c r="AW20" i="3" s="1"/>
  <c r="AX18" i="3"/>
  <c r="AW24" i="3"/>
  <c r="AW25" i="3" s="1"/>
  <c r="AX23" i="3"/>
  <c r="J19" i="46"/>
  <c r="AS43" i="2"/>
  <c r="B58" i="40" l="1"/>
  <c r="E57" i="40"/>
  <c r="AU20" i="43"/>
  <c r="AY25" i="43"/>
  <c r="AP35" i="2"/>
  <c r="AU25" i="43"/>
  <c r="I30" i="11"/>
  <c r="AX19" i="3"/>
  <c r="AX20" i="3" s="1"/>
  <c r="AY18" i="3"/>
  <c r="AY19" i="3" s="1"/>
  <c r="AT31" i="14"/>
  <c r="AT42" i="14" s="1"/>
  <c r="AQ14" i="14"/>
  <c r="I8" i="34"/>
  <c r="J20" i="10"/>
  <c r="J21" i="10" s="1"/>
  <c r="AW21" i="2"/>
  <c r="AW20" i="14"/>
  <c r="I10" i="11"/>
  <c r="J40" i="46"/>
  <c r="K40" i="10"/>
  <c r="K34" i="10"/>
  <c r="AU27" i="3"/>
  <c r="AX24" i="3"/>
  <c r="AX25" i="3" s="1"/>
  <c r="AY23" i="3"/>
  <c r="AY24" i="3" s="1"/>
  <c r="AX22" i="2"/>
  <c r="AX21" i="2" s="1"/>
  <c r="AX21" i="14"/>
  <c r="AX20" i="14" s="1"/>
  <c r="AT32" i="2"/>
  <c r="AT43" i="2" s="1"/>
  <c r="AQ15" i="2"/>
  <c r="K9" i="10"/>
  <c r="K11" i="10" s="1"/>
  <c r="E58" i="40" l="1"/>
  <c r="B59" i="40"/>
  <c r="AY20" i="3"/>
  <c r="AU20" i="3" s="1"/>
  <c r="AU43" i="2"/>
  <c r="K60" i="10"/>
  <c r="K12" i="10"/>
  <c r="K14" i="10" s="1"/>
  <c r="AX15" i="2"/>
  <c r="AX32" i="2" s="1"/>
  <c r="AZ21" i="14"/>
  <c r="AZ20" i="14" s="1"/>
  <c r="AQ32" i="2"/>
  <c r="AU42" i="14"/>
  <c r="AX14" i="14"/>
  <c r="AX31" i="14" s="1"/>
  <c r="K41" i="10"/>
  <c r="K42" i="10" s="1"/>
  <c r="I9" i="11"/>
  <c r="AW14" i="14"/>
  <c r="AW15" i="2"/>
  <c r="I7" i="34"/>
  <c r="AQ31" i="14"/>
  <c r="AY21" i="14"/>
  <c r="AY20" i="14" s="1"/>
  <c r="AY22" i="2"/>
  <c r="AY21" i="2" s="1"/>
  <c r="AY25" i="3"/>
  <c r="AU25" i="3" s="1"/>
  <c r="B60" i="40" l="1"/>
  <c r="E59" i="40"/>
  <c r="AZ22" i="2"/>
  <c r="AZ21" i="2" s="1"/>
  <c r="AY15" i="2"/>
  <c r="AY32" i="2" s="1"/>
  <c r="AY14" i="14"/>
  <c r="AY31" i="14" s="1"/>
  <c r="AW32" i="2"/>
  <c r="I27" i="11"/>
  <c r="I28" i="11" s="1"/>
  <c r="K21" i="46"/>
  <c r="AQ42" i="2"/>
  <c r="AZ14" i="14"/>
  <c r="AZ31" i="14" s="1"/>
  <c r="K19" i="10"/>
  <c r="K13" i="10"/>
  <c r="AV20" i="14"/>
  <c r="B20" i="14" s="1"/>
  <c r="AV22" i="2"/>
  <c r="B22" i="2" s="1"/>
  <c r="AQ41" i="14"/>
  <c r="AQ32" i="14" s="1"/>
  <c r="AW31" i="14"/>
  <c r="AZ15" i="2"/>
  <c r="AZ32" i="2" s="1"/>
  <c r="K61" i="10"/>
  <c r="K66" i="10"/>
  <c r="K67" i="10" s="1"/>
  <c r="AV21" i="2"/>
  <c r="B21" i="2" s="1"/>
  <c r="AV21" i="14"/>
  <c r="B21" i="14" s="1"/>
  <c r="AU33" i="2"/>
  <c r="AV14" i="14" l="1"/>
  <c r="B14" i="14" s="1"/>
  <c r="E60" i="40"/>
  <c r="B61" i="40"/>
  <c r="AV31" i="14"/>
  <c r="AW42" i="14"/>
  <c r="AR32" i="14"/>
  <c r="AR33" i="14" s="1"/>
  <c r="AS32" i="14"/>
  <c r="AT32" i="14"/>
  <c r="K20" i="10"/>
  <c r="K21" i="10" s="1"/>
  <c r="AW43" i="2"/>
  <c r="AR33" i="2"/>
  <c r="AR34" i="2" s="1"/>
  <c r="AS33" i="2"/>
  <c r="AT33" i="2"/>
  <c r="K38" i="46"/>
  <c r="AV15" i="2"/>
  <c r="B15" i="2" s="1"/>
  <c r="AQ33" i="14"/>
  <c r="J16" i="11"/>
  <c r="J16" i="34"/>
  <c r="AV32" i="2"/>
  <c r="B32" i="2" s="1"/>
  <c r="AU32" i="14"/>
  <c r="AQ33" i="2"/>
  <c r="B62" i="40" l="1"/>
  <c r="E61" i="40"/>
  <c r="AV41" i="14"/>
  <c r="B31" i="14"/>
  <c r="AS34" i="2"/>
  <c r="AT34" i="2" s="1"/>
  <c r="AS33" i="14"/>
  <c r="AT33" i="14" s="1"/>
  <c r="J15" i="34"/>
  <c r="AX43" i="2"/>
  <c r="AR37" i="14"/>
  <c r="AR34" i="14"/>
  <c r="AV32" i="14"/>
  <c r="B32" i="14" s="1"/>
  <c r="J22" i="11"/>
  <c r="J20" i="11" s="1"/>
  <c r="K13" i="46"/>
  <c r="AQ34" i="2"/>
  <c r="L21" i="46"/>
  <c r="J15" i="11"/>
  <c r="L23" i="46"/>
  <c r="K20" i="46"/>
  <c r="L24" i="46"/>
  <c r="AQ37" i="14"/>
  <c r="AQ34" i="14"/>
  <c r="AR38" i="2"/>
  <c r="AR35" i="2"/>
  <c r="AS37" i="14"/>
  <c r="AX42" i="14"/>
  <c r="AW32" i="14"/>
  <c r="AW33" i="14" s="1"/>
  <c r="AV42" i="2"/>
  <c r="AS35" i="2" l="1"/>
  <c r="AS34" i="14"/>
  <c r="E62" i="40"/>
  <c r="B63" i="40"/>
  <c r="AS38" i="2"/>
  <c r="AU34" i="2"/>
  <c r="AT38" i="2"/>
  <c r="AT35" i="2"/>
  <c r="AW37" i="14"/>
  <c r="AW34" i="14"/>
  <c r="L30" i="10"/>
  <c r="L32" i="10" s="1"/>
  <c r="L33" i="10" s="1"/>
  <c r="L35" i="10" s="1"/>
  <c r="K37" i="46"/>
  <c r="K19" i="46"/>
  <c r="AT37" i="14"/>
  <c r="AT34" i="14"/>
  <c r="AV33" i="14"/>
  <c r="B33" i="14" s="1"/>
  <c r="K16" i="11"/>
  <c r="K15" i="11" s="1"/>
  <c r="K16" i="34"/>
  <c r="K15" i="34" s="1"/>
  <c r="AX33" i="2"/>
  <c r="AY43" i="2"/>
  <c r="J14" i="34"/>
  <c r="AX32" i="14"/>
  <c r="AX33" i="14" s="1"/>
  <c r="AY42" i="14"/>
  <c r="J9" i="34"/>
  <c r="L42" i="46"/>
  <c r="R24" i="46"/>
  <c r="L41" i="46"/>
  <c r="R23" i="46"/>
  <c r="J29" i="11"/>
  <c r="J30" i="11" s="1"/>
  <c r="L38" i="46"/>
  <c r="R21" i="46"/>
  <c r="AQ38" i="2"/>
  <c r="AQ35" i="2"/>
  <c r="BB42" i="14"/>
  <c r="BA41" i="14"/>
  <c r="BA32" i="14" s="1"/>
  <c r="BA33" i="14" s="1"/>
  <c r="AV33" i="2"/>
  <c r="B33" i="2" s="1"/>
  <c r="AU33" i="14"/>
  <c r="AW33" i="2"/>
  <c r="AW34" i="2" s="1"/>
  <c r="B64" i="40" l="1"/>
  <c r="E63" i="40"/>
  <c r="AU35" i="2"/>
  <c r="AU38" i="2"/>
  <c r="AW38" i="2"/>
  <c r="AW35" i="2"/>
  <c r="K22" i="11"/>
  <c r="K20" i="11" s="1"/>
  <c r="K29" i="11" s="1"/>
  <c r="K30" i="11" s="1"/>
  <c r="AV34" i="2"/>
  <c r="B34" i="2" s="1"/>
  <c r="L13" i="46"/>
  <c r="R13" i="46" s="1"/>
  <c r="BA37" i="14"/>
  <c r="BA34" i="14"/>
  <c r="L9" i="10"/>
  <c r="L11" i="10" s="1"/>
  <c r="AZ42" i="14"/>
  <c r="AZ32" i="14" s="1"/>
  <c r="AY32" i="14"/>
  <c r="AY33" i="14" s="1"/>
  <c r="AY33" i="2"/>
  <c r="AZ43" i="2"/>
  <c r="AZ33" i="2" s="1"/>
  <c r="K39" i="46"/>
  <c r="K40" i="46" s="1"/>
  <c r="L34" i="10"/>
  <c r="L40" i="10"/>
  <c r="AU37" i="14"/>
  <c r="AU34" i="14"/>
  <c r="BC42" i="14"/>
  <c r="BB32" i="14"/>
  <c r="BB33" i="14" s="1"/>
  <c r="J10" i="11"/>
  <c r="J9" i="11" s="1"/>
  <c r="J27" i="11" s="1"/>
  <c r="J28" i="11" s="1"/>
  <c r="R38" i="46"/>
  <c r="L43" i="46"/>
  <c r="R43" i="46" s="1"/>
  <c r="R41" i="46"/>
  <c r="L44" i="46"/>
  <c r="R44" i="46" s="1"/>
  <c r="R42" i="46"/>
  <c r="J8" i="34"/>
  <c r="AX37" i="14"/>
  <c r="AX34" i="14"/>
  <c r="L20" i="46"/>
  <c r="AV37" i="14"/>
  <c r="B37" i="14" s="1"/>
  <c r="AV34" i="14"/>
  <c r="B34" i="14" s="1"/>
  <c r="AX34" i="2"/>
  <c r="K14" i="34"/>
  <c r="B65" i="40" l="1"/>
  <c r="E65" i="40" s="1"/>
  <c r="E64" i="40"/>
  <c r="AZ33" i="14"/>
  <c r="AX38" i="2"/>
  <c r="AX35" i="2"/>
  <c r="K9" i="34"/>
  <c r="K8" i="34" s="1"/>
  <c r="BB37" i="14"/>
  <c r="BB34" i="14"/>
  <c r="L16" i="11"/>
  <c r="L41" i="10"/>
  <c r="L42" i="10" s="1"/>
  <c r="AZ37" i="14"/>
  <c r="AZ34" i="14"/>
  <c r="L60" i="10"/>
  <c r="L12" i="10"/>
  <c r="L14" i="10" s="1"/>
  <c r="M30" i="10"/>
  <c r="M32" i="10" s="1"/>
  <c r="M33" i="10" s="1"/>
  <c r="M35" i="10" s="1"/>
  <c r="L37" i="46"/>
  <c r="L19" i="46"/>
  <c r="R19" i="46" s="1"/>
  <c r="R20" i="46"/>
  <c r="J7" i="34"/>
  <c r="BD42" i="14"/>
  <c r="BC32" i="14"/>
  <c r="BC33" i="14" s="1"/>
  <c r="L15" i="34"/>
  <c r="L16" i="34"/>
  <c r="AY37" i="14"/>
  <c r="AY34" i="14"/>
  <c r="AV38" i="2"/>
  <c r="B38" i="2" s="1"/>
  <c r="AV35" i="2"/>
  <c r="B35" i="2" s="1"/>
  <c r="AY34" i="2"/>
  <c r="AY38" i="2" l="1"/>
  <c r="AY35" i="2"/>
  <c r="K10" i="11"/>
  <c r="K9" i="11" s="1"/>
  <c r="K27" i="11" s="1"/>
  <c r="L20" i="11"/>
  <c r="L22" i="11"/>
  <c r="BE42" i="14"/>
  <c r="BE32" i="14" s="1"/>
  <c r="BD32" i="14"/>
  <c r="BD33" i="14" s="1"/>
  <c r="L19" i="10"/>
  <c r="L20" i="10" s="1"/>
  <c r="L21" i="10" s="1"/>
  <c r="L13" i="10"/>
  <c r="M9" i="10"/>
  <c r="M11" i="10" s="1"/>
  <c r="M60" i="10" s="1"/>
  <c r="C70" i="10" s="1"/>
  <c r="BC34" i="14"/>
  <c r="BC37" i="14"/>
  <c r="L39" i="46"/>
  <c r="R37" i="46"/>
  <c r="M34" i="10"/>
  <c r="M40" i="10"/>
  <c r="L66" i="10"/>
  <c r="L67" i="10" s="1"/>
  <c r="L61" i="10"/>
  <c r="L15" i="11"/>
  <c r="L8" i="34"/>
  <c r="L9" i="34"/>
  <c r="AZ34" i="2"/>
  <c r="K7" i="34"/>
  <c r="M12" i="10" l="1"/>
  <c r="M14" i="10" s="1"/>
  <c r="BE33" i="14"/>
  <c r="BE34" i="14" s="1"/>
  <c r="AZ35" i="2"/>
  <c r="AZ38" i="2"/>
  <c r="L29" i="11"/>
  <c r="D20" i="36" s="1"/>
  <c r="H83" i="40" s="1"/>
  <c r="M41" i="10"/>
  <c r="M42" i="10" s="1"/>
  <c r="R39" i="46"/>
  <c r="L40" i="46"/>
  <c r="R40" i="46" s="1"/>
  <c r="BE37" i="14"/>
  <c r="K28" i="11"/>
  <c r="L10" i="11"/>
  <c r="M66" i="10"/>
  <c r="M67" i="10" s="1"/>
  <c r="M61" i="10"/>
  <c r="BD37" i="14"/>
  <c r="BD34" i="14"/>
  <c r="C71" i="10" l="1"/>
  <c r="C69" i="10" a="1"/>
  <c r="C69" i="10" s="1"/>
  <c r="M19" i="10"/>
  <c r="M13" i="10"/>
  <c r="L27" i="11"/>
  <c r="D19" i="36" s="1"/>
  <c r="H82" i="40" s="1"/>
  <c r="L9" i="11"/>
  <c r="M20" i="10" l="1"/>
  <c r="M21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362743</author>
  </authors>
  <commentList>
    <comment ref="M6" authorId="0" shapeId="0" xr:uid="{00000000-0006-0000-0800-000001000000}">
      <text>
        <r>
          <rPr>
            <sz val="9"/>
            <color indexed="81"/>
            <rFont val="Tahoma"/>
            <family val="2"/>
            <charset val="204"/>
          </rPr>
          <t xml:space="preserve">изменить на дату в соответствии с датой подачи заявления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saz</author>
  </authors>
  <commentList>
    <comment ref="G7" authorId="0" shapeId="0" xr:uid="{00000000-0006-0000-1000-000001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L7" authorId="0" shapeId="0" xr:uid="{00000000-0006-0000-1000-000002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Q7" authorId="0" shapeId="0" xr:uid="{00000000-0006-0000-1000-000003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V7" authorId="0" shapeId="0" xr:uid="{00000000-0006-0000-1000-000004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A7" authorId="0" shapeId="0" xr:uid="{00000000-0006-0000-1000-000005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F7" authorId="0" shapeId="0" xr:uid="{00000000-0006-0000-1000-000006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K7" authorId="0" shapeId="0" xr:uid="{00000000-0006-0000-1000-000007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P7" authorId="0" shapeId="0" xr:uid="{00000000-0006-0000-1000-000008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U7" authorId="0" shapeId="0" xr:uid="{00000000-0006-0000-1000-000009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Z7" authorId="0" shapeId="0" xr:uid="{00000000-0006-0000-1000-00000A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23" authorId="0" shapeId="0" xr:uid="{00000000-0006-0000-1000-00000B000000}">
      <text>
        <r>
          <rPr>
            <b/>
            <sz val="12"/>
            <color indexed="81"/>
            <rFont val="Times New Roman"/>
            <family val="1"/>
            <charset val="204"/>
          </rPr>
          <t>не удалять !</t>
        </r>
      </text>
    </comment>
    <comment ref="A24" authorId="0" shapeId="0" xr:uid="{00000000-0006-0000-1000-00000C000000}">
      <text>
        <r>
          <rPr>
            <b/>
            <sz val="12"/>
            <color indexed="81"/>
            <rFont val="Times New Roman"/>
            <family val="1"/>
            <charset val="204"/>
          </rPr>
          <t>не удалять 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saz</author>
  </authors>
  <commentList>
    <comment ref="C8" authorId="0" shapeId="0" xr:uid="{00000000-0006-0000-1100-000001000000}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введите в ручную!
Обратите внимание: здесь должна быть стоимость на КОНЕЦ 1 кваратла !
</t>
        </r>
      </text>
    </comment>
    <comment ref="C10" authorId="0" shapeId="0" xr:uid="{00000000-0006-0000-1100-000002000000}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введите в ручную!
Обратите внимание: здесь должна быть стоимость на КОНЕЦ 1 кваратла !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saz</author>
  </authors>
  <commentList>
    <comment ref="C8" authorId="0" shapeId="0" xr:uid="{00000000-0006-0000-1200-000001000000}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введите в ручную!
Обратите внимание: здесь должна быть стоимость на КОНЕЦ 1 кваратла !
</t>
        </r>
      </text>
    </comment>
    <comment ref="C10" authorId="0" shapeId="0" xr:uid="{00000000-0006-0000-1200-000002000000}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введите в ручную!
Обратите внимание: здесь должна быть стоимость на КОНЕЦ 1 кваратла !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saz</author>
  </authors>
  <commentList>
    <comment ref="G6" authorId="0" shapeId="0" xr:uid="{00000000-0006-0000-1400-000001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L6" authorId="0" shapeId="0" xr:uid="{00000000-0006-0000-1400-000002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Q6" authorId="0" shapeId="0" xr:uid="{00000000-0006-0000-1400-000003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V6" authorId="0" shapeId="0" xr:uid="{00000000-0006-0000-1400-000004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A6" authorId="0" shapeId="0" xr:uid="{00000000-0006-0000-1400-000005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F6" authorId="0" shapeId="0" xr:uid="{00000000-0006-0000-1400-000006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K6" authorId="0" shapeId="0" xr:uid="{00000000-0006-0000-1400-000007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P6" authorId="0" shapeId="0" xr:uid="{00000000-0006-0000-1400-000008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U6" authorId="0" shapeId="0" xr:uid="{00000000-0006-0000-1400-000009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Z6" authorId="0" shapeId="0" xr:uid="{00000000-0006-0000-1400-00000A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G7" authorId="0" shapeId="0" xr:uid="{00000000-0006-0000-1400-00000B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L7" authorId="0" shapeId="0" xr:uid="{00000000-0006-0000-1400-00000C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Q7" authorId="0" shapeId="0" xr:uid="{00000000-0006-0000-1400-00000D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V7" authorId="0" shapeId="0" xr:uid="{00000000-0006-0000-1400-00000E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A7" authorId="0" shapeId="0" xr:uid="{00000000-0006-0000-1400-00000F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F7" authorId="0" shapeId="0" xr:uid="{00000000-0006-0000-1400-000010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K7" authorId="0" shapeId="0" xr:uid="{00000000-0006-0000-1400-000011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P7" authorId="0" shapeId="0" xr:uid="{00000000-0006-0000-1400-000012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U7" authorId="0" shapeId="0" xr:uid="{00000000-0006-0000-1400-000013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Z7" authorId="0" shapeId="0" xr:uid="{00000000-0006-0000-1400-000014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45" authorId="0" shapeId="0" xr:uid="{00000000-0006-0000-1400-000015000000}">
      <text>
        <r>
          <rPr>
            <b/>
            <sz val="12"/>
            <color indexed="81"/>
            <rFont val="Times New Roman"/>
            <family val="1"/>
            <charset val="204"/>
          </rPr>
          <t>не удалять !</t>
        </r>
      </text>
    </comment>
    <comment ref="A46" authorId="0" shapeId="0" xr:uid="{00000000-0006-0000-1400-000016000000}">
      <text>
        <r>
          <rPr>
            <b/>
            <sz val="12"/>
            <color indexed="81"/>
            <rFont val="Times New Roman"/>
            <family val="1"/>
            <charset val="204"/>
          </rPr>
          <t>не удалять 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Салманов Азер Э.</author>
  </authors>
  <commentList>
    <comment ref="A25" authorId="0" shapeId="0" xr:uid="{00000000-0006-0000-1500-000001000000}">
      <text>
        <r>
          <rPr>
            <sz val="8"/>
            <color indexed="81"/>
            <rFont val="Tahoma"/>
            <family val="2"/>
            <charset val="204"/>
          </rPr>
          <t>Субсидии предоставляются в размере до 90 процентов от суммы фактически понесенных затрат, связанных с разработкой проектной документации, прохождением государственной экспертизы при наличии инвестора, подтвердившего готовность к участию в проекте.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saz</author>
  </authors>
  <commentList>
    <comment ref="D23" authorId="0" shapeId="0" xr:uid="{00000000-0006-0000-1800-000001000000}">
      <text>
        <r>
          <rPr>
            <b/>
            <sz val="14"/>
            <color indexed="81"/>
            <rFont val="Times New Roman"/>
            <family val="1"/>
            <charset val="204"/>
          </rPr>
          <t>формулы расчета не нарушать !</t>
        </r>
      </text>
    </comment>
    <comment ref="D44" authorId="0" shapeId="0" xr:uid="{00000000-0006-0000-1800-000002000000}">
      <text>
        <r>
          <rPr>
            <b/>
            <sz val="14"/>
            <color indexed="81"/>
            <rFont val="Times New Roman"/>
            <family val="1"/>
            <charset val="204"/>
          </rPr>
          <t>формулы расчета не нарушать 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saz</author>
  </authors>
  <commentList>
    <comment ref="L9" authorId="0" shapeId="0" xr:uid="{00000000-0006-0000-1900-000001000000}">
      <text>
        <r>
          <rPr>
            <b/>
            <sz val="12"/>
            <color indexed="81"/>
            <rFont val="Times New Roman"/>
            <family val="1"/>
            <charset val="204"/>
          </rPr>
          <t>не заполнять!</t>
        </r>
      </text>
    </comment>
    <comment ref="O9" authorId="0" shapeId="0" xr:uid="{00000000-0006-0000-1900-000002000000}">
      <text>
        <r>
          <rPr>
            <b/>
            <sz val="12"/>
            <color indexed="81"/>
            <rFont val="Times New Roman"/>
            <family val="1"/>
            <charset val="204"/>
          </rPr>
          <t>не заполнять!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efremov-al</author>
  </authors>
  <commentList>
    <comment ref="B16" authorId="0" shapeId="0" xr:uid="{00000000-0006-0000-1B00-000001000000}">
      <text>
        <r>
          <rPr>
            <sz val="9"/>
            <color indexed="81"/>
            <rFont val="Tahoma"/>
            <family val="2"/>
            <charset val="204"/>
          </rPr>
          <t>Сумма налога исчисляется по ставке 7,6 процента. Данная льгота распространяется в течение 10 лет со дня получения юридическим лицом статуса резидента территории опережающего социально-экономического развития (далее – ТОСЭР). Льготные тарифы страховых взносов применяются в отношении резидентов, получивших такой статус не позднее 3 лет со дня создания ТОСЭР.</t>
        </r>
      </text>
    </comment>
    <comment ref="B20" authorId="0" shapeId="0" xr:uid="{00000000-0006-0000-1B00-000002000000}">
      <text>
        <r>
          <rPr>
            <sz val="9"/>
            <color indexed="81"/>
            <rFont val="Tahoma"/>
            <family val="2"/>
            <charset val="204"/>
          </rPr>
          <t>Сумма налога, исчисленная по налоговой ставке в размере 2 процентов</t>
        </r>
      </text>
    </comment>
    <comment ref="B21" authorId="0" shapeId="0" xr:uid="{00000000-0006-0000-1B00-000003000000}">
      <text>
        <r>
          <rPr>
            <sz val="9"/>
            <color indexed="81"/>
            <rFont val="Tahoma"/>
            <family val="2"/>
            <charset val="204"/>
          </rPr>
          <t>Налоговая ставка в размере 0 процентов в течение 5 налоговых периодов начиная с налогового периода, в котором в соответствии с данными налогового учета была получена первая прибыль от деятельности, осуществляемой при исполнении соглашений об осуществлении деятельности на ТОСЭР</t>
        </r>
      </text>
    </comment>
    <comment ref="B23" authorId="0" shapeId="0" xr:uid="{00000000-0006-0000-1B00-000004000000}">
      <text>
        <r>
          <rPr>
            <sz val="9"/>
            <color indexed="81"/>
            <rFont val="Tahoma"/>
            <family val="2"/>
            <charset val="204"/>
          </rPr>
          <t>Сумма налога, исчисленная по налоговой ставке в размере 18 процентов</t>
        </r>
      </text>
    </comment>
    <comment ref="B24" authorId="0" shapeId="0" xr:uid="{00000000-0006-0000-1B00-000005000000}">
      <text>
        <r>
          <rPr>
            <sz val="9"/>
            <color indexed="81"/>
            <rFont val="Tahoma"/>
            <family val="2"/>
            <charset val="204"/>
          </rPr>
          <t>Налоговая ставка в размере 5 процентов в течение первых 5 налоговых периодов начиная с налогового периода, в котором в соответствии с данными налогового учета была получена первая прибыль от деятельности, осуществляемой при исполнении соглашений об осуществлении деятельности соответственно на ТОСЭР, и 10 процентов – в течение следующих 5 налоговых периодов.</t>
        </r>
      </text>
    </comment>
    <comment ref="B30" authorId="0" shapeId="0" xr:uid="{00000000-0006-0000-1B00-000006000000}">
      <text>
        <r>
          <rPr>
            <sz val="9"/>
            <color indexed="81"/>
            <rFont val="Tahoma"/>
            <family val="2"/>
            <charset val="204"/>
          </rPr>
          <t>Ставка в отношении имущества, учитываемого на балансе организации, в течение 10 лет с момента постановки имущества на учет, устанавливается в размере 0 процентов.</t>
        </r>
      </text>
    </comment>
    <comment ref="B33" authorId="0" shapeId="0" xr:uid="{00000000-0006-0000-1B00-000007000000}">
      <text>
        <r>
          <rPr>
            <sz val="9"/>
            <color indexed="81"/>
            <rFont val="Tahoma"/>
            <family val="2"/>
            <charset val="204"/>
          </rPr>
          <t>Ставка устанавливается в размере 0 процентов</t>
        </r>
      </text>
    </comment>
  </commentList>
</comments>
</file>

<file path=xl/sharedStrings.xml><?xml version="1.0" encoding="utf-8"?>
<sst xmlns="http://schemas.openxmlformats.org/spreadsheetml/2006/main" count="5330" uniqueCount="4183">
  <si>
    <t>Розничная торговля сахаром</t>
  </si>
  <si>
    <t>52.27.35</t>
  </si>
  <si>
    <t>Розничная торговля солью</t>
  </si>
  <si>
    <t>52.27.36</t>
  </si>
  <si>
    <t>Розничная торговля чаем, кофе, какао</t>
  </si>
  <si>
    <t>52.27.39</t>
  </si>
  <si>
    <t>Розничная торговля прочими пищевыми продуктами, не включенными в другие группировки</t>
  </si>
  <si>
    <t>52.3</t>
  </si>
  <si>
    <t>Розничная торговля фармацевтическими и медицинскими товарами, косметическими и парфюмерными товарами</t>
  </si>
  <si>
    <t>52.31</t>
  </si>
  <si>
    <t>Розничная торговля фармацевтическими товарами</t>
  </si>
  <si>
    <t>52.32</t>
  </si>
  <si>
    <t>Розничная торговля медицинскими товарами и ортопедическими изделиями</t>
  </si>
  <si>
    <t>52.33</t>
  </si>
  <si>
    <t>Розничная торговля косметическими и парфюмерными товарами</t>
  </si>
  <si>
    <t>52.33.1</t>
  </si>
  <si>
    <t>Розничная торговля косметическими и парфюмерными товарами, кроме мыла</t>
  </si>
  <si>
    <t>52.33.2</t>
  </si>
  <si>
    <t>Прочая полиграфическая деятельность</t>
  </si>
  <si>
    <t>22.3</t>
  </si>
  <si>
    <t>Копирование записанных носителей информации</t>
  </si>
  <si>
    <t>22.31</t>
  </si>
  <si>
    <t>Розничная торговля в неспециализированных магазинах преимущественно пищевыми продуктами, включая напитки, и табачными изделиями</t>
  </si>
  <si>
    <t>52.11.1</t>
  </si>
  <si>
    <t>Розничная торговля в неспециализированных магазинах замороженными продуктами</t>
  </si>
  <si>
    <t>52.11.2</t>
  </si>
  <si>
    <t>Розничная торговля в неспециализированных магазинах незамороженными продуктами, включая напитки, и табачными изделиями</t>
  </si>
  <si>
    <t>52.12</t>
  </si>
  <si>
    <t>Прочая розничная торговля в неспециализированных магазинах</t>
  </si>
  <si>
    <t>52.2</t>
  </si>
  <si>
    <t>Розничная торговля пищевыми продуктами, включая напитки, и табачными изделиями в специализированных магазинах</t>
  </si>
  <si>
    <t>52.21</t>
  </si>
  <si>
    <t>Розничная торговля фруктами, овощами и картофелем</t>
  </si>
  <si>
    <t>52.22</t>
  </si>
  <si>
    <t>Розничная торговля мясом, мясом птицы, продуктами и консервами из мяса и мяса птицы</t>
  </si>
  <si>
    <t>52.22.1</t>
  </si>
  <si>
    <t>Розничная торговля мясом и мясом птицы, включая субпродукты</t>
  </si>
  <si>
    <t>52.22.2</t>
  </si>
  <si>
    <t>Розничная торговля продуктами из мяса и мяса птицы</t>
  </si>
  <si>
    <t>52.22.3</t>
  </si>
  <si>
    <t>Розничная торговля консервами из мяса и мяса птицы</t>
  </si>
  <si>
    <t>52.23</t>
  </si>
  <si>
    <t>Розничная торговля рыбой, ракообразными и моллюсками</t>
  </si>
  <si>
    <t>52.23.1</t>
  </si>
  <si>
    <t>Розничная торговля рыбой и морепродуктами</t>
  </si>
  <si>
    <t>52.23.2</t>
  </si>
  <si>
    <t>Розничная торговля консервами из рыбы и морепродуктов</t>
  </si>
  <si>
    <t>52.24</t>
  </si>
  <si>
    <t>Розничная торговля аудио- и видеоаппаратурой</t>
  </si>
  <si>
    <t>52.45.4</t>
  </si>
  <si>
    <t>Розничная торговля техническими носителями информации (с записями и без записей)</t>
  </si>
  <si>
    <t>52.45.5</t>
  </si>
  <si>
    <t>Розничная торговля музыкальными инструментами и нотными изданиями</t>
  </si>
  <si>
    <t>52.46</t>
  </si>
  <si>
    <t>Розничная торговля скобяными изделиями, лакокрасочными материалами и материалами для остекления</t>
  </si>
  <si>
    <t>52.46.1</t>
  </si>
  <si>
    <t>Розничная торговля скобяными изделиями</t>
  </si>
  <si>
    <t>52.46.2</t>
  </si>
  <si>
    <t>Розничная торговля красками, лаками и эмалями</t>
  </si>
  <si>
    <t>52.46.3</t>
  </si>
  <si>
    <t>Розничная торговля материалами для остекления</t>
  </si>
  <si>
    <t>52.46.4</t>
  </si>
  <si>
    <t>Розничная торговля материалами и оборудованием для изготовления поделок</t>
  </si>
  <si>
    <t>52.46.5</t>
  </si>
  <si>
    <t>Розничная торговля санитарно - техническим оборудованием</t>
  </si>
  <si>
    <t>52.46.6</t>
  </si>
  <si>
    <t>Розничная торговля садово - огородной техникой и инвентарем</t>
  </si>
  <si>
    <t>52.46.7</t>
  </si>
  <si>
    <t>Розничная торговля строительными материалами, не включенными в другие группировки</t>
  </si>
  <si>
    <t>52.46.71</t>
  </si>
  <si>
    <t>Розничная торговля лесоматериалами</t>
  </si>
  <si>
    <t>52.46.72</t>
  </si>
  <si>
    <t>Розничная торговля кирпичом</t>
  </si>
  <si>
    <t>52.46.73</t>
  </si>
  <si>
    <t>Розничная торговля металлическими и неметаллическими конструкциями и т.п.</t>
  </si>
  <si>
    <t>52.47</t>
  </si>
  <si>
    <t>Розничная торговля книгами, журналами, газетами, писчебумажными и канцелярскими товарами</t>
  </si>
  <si>
    <t>52.47.1</t>
  </si>
  <si>
    <t>Розничная торговля книгами</t>
  </si>
  <si>
    <t>52.47.2</t>
  </si>
  <si>
    <t>Розничная торговля газетами и журналами</t>
  </si>
  <si>
    <t>52.47.3</t>
  </si>
  <si>
    <t>Розничная торговля писчебумажными и канцелярскими товарами</t>
  </si>
  <si>
    <t>52.48</t>
  </si>
  <si>
    <t>52.48.1</t>
  </si>
  <si>
    <t>Специализированная розничная торговля офисной мебелью, офисным оборудованием, компьютерами, оптическими приборами и фотоаппаратурой</t>
  </si>
  <si>
    <t>52.48.11</t>
  </si>
  <si>
    <t>Розничная торговля офисной мебелью</t>
  </si>
  <si>
    <t>52.48.12</t>
  </si>
  <si>
    <t>Розничная торговля офисными машинами и оборудованием</t>
  </si>
  <si>
    <t>52.48.13</t>
  </si>
  <si>
    <t>Розничная торговля компьютерами, программным обеспечением и периферийными устройствами</t>
  </si>
  <si>
    <t>52.48.14</t>
  </si>
  <si>
    <t>Розничная торговля фотоаппаратурой, оптическими и точными приборами</t>
  </si>
  <si>
    <t>52.48.15</t>
  </si>
  <si>
    <t>Розничная торговля оборудованием электросвязи</t>
  </si>
  <si>
    <t>52.48.2</t>
  </si>
  <si>
    <t>Специализированная розничная торговля часами, ювелирными изделиями, спортивными товарами, играми и игрушками</t>
  </si>
  <si>
    <t>52.48.21</t>
  </si>
  <si>
    <t>Розничная торговля часами</t>
  </si>
  <si>
    <t>52.48.22</t>
  </si>
  <si>
    <t>Розничная торговля ювелирными изделиями</t>
  </si>
  <si>
    <t>52.48.23</t>
  </si>
  <si>
    <t>Розничная торговля спортивными товарами, рыболовными принадлежностями, туристским снаряжением, лодками и велосипедами</t>
  </si>
  <si>
    <t>52.48.24</t>
  </si>
  <si>
    <t>Розничная торговля играми и игрушками</t>
  </si>
  <si>
    <t>52.48.3</t>
  </si>
  <si>
    <t>Специализированная розничная торговля непродовольственными товарами, не включенными в другие группировки</t>
  </si>
  <si>
    <t>52.48.31</t>
  </si>
  <si>
    <t>Розничная торговля товарами бытовой химии, синтетическими моющими средствами, обоями и напольными покрытиями</t>
  </si>
  <si>
    <t>52.48.32</t>
  </si>
  <si>
    <t>Розничная торговля цветами и другими растениями, семенами и удобрениями</t>
  </si>
  <si>
    <t>52.48.33</t>
  </si>
  <si>
    <t>Розничная торговля домашними животными и кормом для домашних животных</t>
  </si>
  <si>
    <t>52.48.34</t>
  </si>
  <si>
    <t>Розничная торговля сувенирами, изделиями народных художественных промыслов, предметами культового и религиозного назначения, похоронными принадлежностями</t>
  </si>
  <si>
    <t>52.48.35</t>
  </si>
  <si>
    <t>Розничная торговля бытовым жидким котельным топливом, газом в баллонах, углем, древесным топливом, топливным торфом</t>
  </si>
  <si>
    <t>52.48.36</t>
  </si>
  <si>
    <t>Розничная торговля филателистическими и нумизматическими товарами</t>
  </si>
  <si>
    <t>52.48.37</t>
  </si>
  <si>
    <t>Розничная торговля произведениями искусства в коммерческих художественных галереях</t>
  </si>
  <si>
    <t>52.48.38</t>
  </si>
  <si>
    <t>Розничная торговля пиротехническими средствами</t>
  </si>
  <si>
    <t>52.48.39</t>
  </si>
  <si>
    <t>Предоставление услуг по ремонту, техническому обслуживанию и переделка летательных аппаратов и двигателей летательных аппаратов</t>
  </si>
  <si>
    <t>35.4</t>
  </si>
  <si>
    <t>Производство мотоциклов и велосипедов</t>
  </si>
  <si>
    <t>35.41</t>
  </si>
  <si>
    <t>Производство мотоциклов, мопедов и мотоциклетных колясок</t>
  </si>
  <si>
    <t>35.42</t>
  </si>
  <si>
    <t>Производство велосипедов</t>
  </si>
  <si>
    <t>35.43</t>
  </si>
  <si>
    <t>Производство инвалидных колясок</t>
  </si>
  <si>
    <t>35.5</t>
  </si>
  <si>
    <t>Производство прочих транспортных средств и оборудования, не включенных в другие группировки</t>
  </si>
  <si>
    <t>35.50</t>
  </si>
  <si>
    <t>36</t>
  </si>
  <si>
    <t>Производство мебели и прочей продукции, не включенной в другие группировки</t>
  </si>
  <si>
    <t>36.1</t>
  </si>
  <si>
    <t>Производство мебели</t>
  </si>
  <si>
    <t>36.11</t>
  </si>
  <si>
    <t>Производство стульев и другой мебели для сидения</t>
  </si>
  <si>
    <t>36.12</t>
  </si>
  <si>
    <t>Производство мебели для офисов и предприятий торговли</t>
  </si>
  <si>
    <t>36.13</t>
  </si>
  <si>
    <t>Производство кухонной мебели</t>
  </si>
  <si>
    <t>36.14</t>
  </si>
  <si>
    <t>Производство прочей мебели</t>
  </si>
  <si>
    <t>36.15</t>
  </si>
  <si>
    <t>Производство матрасов</t>
  </si>
  <si>
    <t>36.2</t>
  </si>
  <si>
    <t>Производство алюминиевых сплавов</t>
  </si>
  <si>
    <t>Деятельность ресторанов и кафе</t>
  </si>
  <si>
    <t>55.4</t>
  </si>
  <si>
    <t>Деятельность баров</t>
  </si>
  <si>
    <t>55.40</t>
  </si>
  <si>
    <t>55.5</t>
  </si>
  <si>
    <t>Деятельность столовых при предприятиях и учреждениях и поставка продукции общественного питания</t>
  </si>
  <si>
    <t>55.51</t>
  </si>
  <si>
    <t>Деятельность столовых при предприятиях и учреждениях</t>
  </si>
  <si>
    <t>55.52</t>
  </si>
  <si>
    <t>Поставка продукции общественного питания</t>
  </si>
  <si>
    <t>60</t>
  </si>
  <si>
    <t>Деятельность сухопутного транспорта</t>
  </si>
  <si>
    <t>60.1</t>
  </si>
  <si>
    <t>Деятельность железнодорожного транспорта</t>
  </si>
  <si>
    <t>60.10</t>
  </si>
  <si>
    <t>60.10.1</t>
  </si>
  <si>
    <t>Деятельность магистрального железнодорожного транспорта</t>
  </si>
  <si>
    <t>60.10.11</t>
  </si>
  <si>
    <t>Деятельность магистрального пассажирского железнодорожного транспорта</t>
  </si>
  <si>
    <t>60.10.12</t>
  </si>
  <si>
    <t>Деятельность магистрального грузового железнодорожного транспорта</t>
  </si>
  <si>
    <t>60.10.2</t>
  </si>
  <si>
    <t>Деятельность промышленного железнодорожного транспорта</t>
  </si>
  <si>
    <t>60.2</t>
  </si>
  <si>
    <t>Деятельность прочего сухопутного транспорта</t>
  </si>
  <si>
    <t>60.21</t>
  </si>
  <si>
    <t>Деятельность прочего сухопутного пассажирского транспорта, подчиняющегося расписанию</t>
  </si>
  <si>
    <t>60.21.1</t>
  </si>
  <si>
    <t>Деятельность автомобильного (автобусного) пассажирского транспорта, подчиняющегося расписанию</t>
  </si>
  <si>
    <t>60.21.11</t>
  </si>
  <si>
    <t>Внутригородские автомобильные (автобусные) пассажирские перевозки, подчиняющиеся расписанию</t>
  </si>
  <si>
    <t>60.21.12</t>
  </si>
  <si>
    <t>Пригородные автомобильные (автобусные) пассажирские перевозки, подчиняющиеся расписанию</t>
  </si>
  <si>
    <t>60.21.13</t>
  </si>
  <si>
    <t>Междугородные автомобильные (автобусные) пассажирские перевозки, подчиняющиеся расписанию</t>
  </si>
  <si>
    <t>60.21.14</t>
  </si>
  <si>
    <t>Международные автомобильные (автобусные) пассажирские перевозки, подчиняющиеся расписанию</t>
  </si>
  <si>
    <t>60.21.2</t>
  </si>
  <si>
    <t>Деятельность городского электрического транспорта</t>
  </si>
  <si>
    <t>60.21.21</t>
  </si>
  <si>
    <t>Деятельность трамвайного транспорта</t>
  </si>
  <si>
    <t>60.21.22</t>
  </si>
  <si>
    <t>Деятельность троллейбусного транспорта</t>
  </si>
  <si>
    <t>60.21.23</t>
  </si>
  <si>
    <t>Деятельность метрополитена</t>
  </si>
  <si>
    <t>60.21.3</t>
  </si>
  <si>
    <t>Пассажирские перевозки фуникулерами, воздушными канатными дорогами и подъемниками</t>
  </si>
  <si>
    <t>60.22</t>
  </si>
  <si>
    <t>Деятельность такси</t>
  </si>
  <si>
    <t>60.23</t>
  </si>
  <si>
    <t>Деятельность прочего сухопутного пассажирского транспорта</t>
  </si>
  <si>
    <t>60.24</t>
  </si>
  <si>
    <t>Деятельность автомобильного грузового транспорта</t>
  </si>
  <si>
    <t>60.24.1</t>
  </si>
  <si>
    <t>Деятельность автомобильного грузового специализированного транспорта</t>
  </si>
  <si>
    <t>Деятельность по осуществлению почтовых переводов денежных средств</t>
  </si>
  <si>
    <t>64.11.13</t>
  </si>
  <si>
    <t>Деятельность по приему, обработке, перевозке и доставке (вручению) экспресс - почты</t>
  </si>
  <si>
    <t>64.11.14</t>
  </si>
  <si>
    <t>Прочая деятельность почтовой связи</t>
  </si>
  <si>
    <t>64.11.2</t>
  </si>
  <si>
    <t>Деятельность специальной связи</t>
  </si>
  <si>
    <t>64.11.3</t>
  </si>
  <si>
    <t>Деятельность фельдъегерской связи</t>
  </si>
  <si>
    <t>64.11.31</t>
  </si>
  <si>
    <t>Деятельность федеральной фельдъегерской связи</t>
  </si>
  <si>
    <t>64.11.32</t>
  </si>
  <si>
    <t>Деятельность фельдъегерско - почтовой связи</t>
  </si>
  <si>
    <t>64.12</t>
  </si>
  <si>
    <t>Курьерская деятельность</t>
  </si>
  <si>
    <t>64.2</t>
  </si>
  <si>
    <t>Деятельность в области электросвязи</t>
  </si>
  <si>
    <t>64.20</t>
  </si>
  <si>
    <t>64.20.1</t>
  </si>
  <si>
    <t>Деятельность в области телефонной связи и документальной электросвязи</t>
  </si>
  <si>
    <t>64.20.11</t>
  </si>
  <si>
    <t>Деятельность в области телефонной связи</t>
  </si>
  <si>
    <t>64.20.12</t>
  </si>
  <si>
    <t>Деятельность в области документальной электросвязи</t>
  </si>
  <si>
    <t>64.20.2</t>
  </si>
  <si>
    <t>Деятельность в области передачи (трансляции) и распределения программ телевидения и радиовещания</t>
  </si>
  <si>
    <t>64.20.21</t>
  </si>
  <si>
    <t>Деятельность в области передачи (трансляции) и распределения программ телевидения</t>
  </si>
  <si>
    <t>64.20.22</t>
  </si>
  <si>
    <t>Деятельность в области передачи (трансляции) и распределения программ звукового радиовещания</t>
  </si>
  <si>
    <t>64.20.3</t>
  </si>
  <si>
    <t>Прочая деятельность в области электросвязи</t>
  </si>
  <si>
    <t>65</t>
  </si>
  <si>
    <t>Финансовое посредничество</t>
  </si>
  <si>
    <t>65.1</t>
  </si>
  <si>
    <t>Денежное посредничество</t>
  </si>
  <si>
    <t>65.11</t>
  </si>
  <si>
    <t>Деятельность Центрального банка Российской Федерации</t>
  </si>
  <si>
    <t>65.11.1</t>
  </si>
  <si>
    <t>Разработка и проведение единой государственной денежно - кредитной политики</t>
  </si>
  <si>
    <t>65.11.11</t>
  </si>
  <si>
    <t>Регулирование налично - денежного обращения</t>
  </si>
  <si>
    <t>65.11.12</t>
  </si>
  <si>
    <t>Организация системы рефинансирования</t>
  </si>
  <si>
    <t>65.11.9</t>
  </si>
  <si>
    <t>Прочая деятельность Центрального банка Российской Федерации</t>
  </si>
  <si>
    <t>65.12</t>
  </si>
  <si>
    <t>Прочее денежное посредничество</t>
  </si>
  <si>
    <t>65.2</t>
  </si>
  <si>
    <t>Прочее финансовое посредничество</t>
  </si>
  <si>
    <t>65.21</t>
  </si>
  <si>
    <t>Финансовый лизинг</t>
  </si>
  <si>
    <t>65.22</t>
  </si>
  <si>
    <t>Испытания и анализ состава и чистоты материалов и веществ: анализ химических и биологических свойств материалов и веществ (воздуха, воды, бытовых и производственных отходов, топлива, металла, почвы, химических веществ)</t>
  </si>
  <si>
    <t>74.30.2</t>
  </si>
  <si>
    <t>Контроль качества пищевых продуктов</t>
  </si>
  <si>
    <t>74.30.3</t>
  </si>
  <si>
    <t>предоставление субъектам инвестиционной деятельности нефинансовых мер государственной поддержки, в том числе оказание организационной, информационной и консультационной помощи;</t>
  </si>
  <si>
    <t xml:space="preserve">(МП) </t>
  </si>
  <si>
    <t>Заявитель</t>
  </si>
  <si>
    <t>Ф.И.О.</t>
  </si>
  <si>
    <t>Переработка и консервирование картофеля</t>
  </si>
  <si>
    <t>15.32</t>
  </si>
  <si>
    <t>Производство фруктовых и овощных соков</t>
  </si>
  <si>
    <t>15.33</t>
  </si>
  <si>
    <t>Производство станков для обработки прочих материалов</t>
  </si>
  <si>
    <t>29.40.6</t>
  </si>
  <si>
    <t>Производство пневматического или механизированного ручного инструмента (ручных машин)</t>
  </si>
  <si>
    <t>29.40.7</t>
  </si>
  <si>
    <t>Производство частей и принадлежностей для станков</t>
  </si>
  <si>
    <t>29.40.9</t>
  </si>
  <si>
    <t>Предоставление услуг по монтажу, ремонту и техническому обслуживанию станков</t>
  </si>
  <si>
    <t>29.5</t>
  </si>
  <si>
    <t>Производство прочих машин и оборудования специального назначения</t>
  </si>
  <si>
    <t>29.51</t>
  </si>
  <si>
    <t>Производство машин и оборудования для металлургии</t>
  </si>
  <si>
    <t>29.52</t>
  </si>
  <si>
    <t>Производство машин и оборудования для добычи полезных ископаемых и строительства</t>
  </si>
  <si>
    <t>29.53</t>
  </si>
  <si>
    <t>Производство машин и оборудования для изготовления пищевых продуктов, включая напитки, и табачных изделий</t>
  </si>
  <si>
    <t>29.54</t>
  </si>
  <si>
    <t>Производство машин и оборудования для изготовления текстильных, швейных, меховых и кожаных изделий</t>
  </si>
  <si>
    <t>29.54.1</t>
  </si>
  <si>
    <t>Производство оборудования для подготовки текстильных волокон, прядения, ткачества и вязания текстильных изделий</t>
  </si>
  <si>
    <t>29.54.2</t>
  </si>
  <si>
    <t>Производство прочего оборудования для текстильной и швейной промышленности, в том числе промышленных швейных машин</t>
  </si>
  <si>
    <t>29.54.3</t>
  </si>
  <si>
    <t>Производство машин для подготовки, дубления и выделки шкур и кожи, для изготовления и ремонта обуви и прочих изделий из шкур и кожи, кроме швейных машин</t>
  </si>
  <si>
    <t>29.54.4</t>
  </si>
  <si>
    <t>Производство составных частей и приспособлений машин для текстильной, швейной и кожевенной промышленности</t>
  </si>
  <si>
    <t>29.54.5</t>
  </si>
  <si>
    <t>Производство бытовых швейных машин</t>
  </si>
  <si>
    <t>29.54.9</t>
  </si>
  <si>
    <t>Предоставление услуг по монтажу, ремонту и техническому обслуживанию машин для текстильной, швейной и кожевенной промышленности</t>
  </si>
  <si>
    <t>29.55</t>
  </si>
  <si>
    <t>Производство машин и оборудования для изготовления бумаги и картона</t>
  </si>
  <si>
    <t>29.56</t>
  </si>
  <si>
    <t>Производство прочих машин и оборудования специального назначения, не включенных в другие группировки</t>
  </si>
  <si>
    <t>29.56.1</t>
  </si>
  <si>
    <t>Производство переплетного, наборного, включая фотонаборные машины, печатного оборудования и его составных частей</t>
  </si>
  <si>
    <t>29.56.2</t>
  </si>
  <si>
    <t>Производство разных машин специального назначения и их составных частей</t>
  </si>
  <si>
    <t>29.56.9</t>
  </si>
  <si>
    <t>Предоставление услуг по монтажу, ремонту и техническому обслуживанию прочих машин специального назначения, не включенных в другие группировки</t>
  </si>
  <si>
    <t>29.6</t>
  </si>
  <si>
    <t>Производство оружия и боеприпасов</t>
  </si>
  <si>
    <t>29.60</t>
  </si>
  <si>
    <t>29.7</t>
  </si>
  <si>
    <t>Производство бытовых приборов, не включенных в другие группировки</t>
  </si>
  <si>
    <t>29.71</t>
  </si>
  <si>
    <t>Производство бытовых электрических приборов</t>
  </si>
  <si>
    <t>29.72</t>
  </si>
  <si>
    <t>Производство бытовых неэлектрических приборов</t>
  </si>
  <si>
    <t>30</t>
  </si>
  <si>
    <t>Производство офисного оборудования и вычислительной техники</t>
  </si>
  <si>
    <t>30.0</t>
  </si>
  <si>
    <t>30.01</t>
  </si>
  <si>
    <t>Производство офисного оборудования</t>
  </si>
  <si>
    <t>30.01.1</t>
  </si>
  <si>
    <t>Производство пишущих машин, машин для обработки текста, калькуляторов, счетных машин и их частей</t>
  </si>
  <si>
    <t>30.01.2</t>
  </si>
  <si>
    <t>Производство фотокопировальных машин, офисных машин для офсетной печати и прочих офисных машин и оборудования и их составных частей</t>
  </si>
  <si>
    <t>30.01.9</t>
  </si>
  <si>
    <t>Предоставление услуг по установке офисного оборудования</t>
  </si>
  <si>
    <t>30.02</t>
  </si>
  <si>
    <t>Производство электронных вычислительных машин и прочего оборудования для обработки информации</t>
  </si>
  <si>
    <t>31</t>
  </si>
  <si>
    <t>Производство электрических машин и электрооборудования</t>
  </si>
  <si>
    <t>31.1</t>
  </si>
  <si>
    <t>Производство электродвигателей, генераторов и трансформаторов</t>
  </si>
  <si>
    <t>31.10</t>
  </si>
  <si>
    <t>31.10.1</t>
  </si>
  <si>
    <t>Производство электродвигателей, генераторов и трансформаторов, кроме ремонта</t>
  </si>
  <si>
    <t>31.10.9</t>
  </si>
  <si>
    <t>Предоставление услуг по монтажу, ремонту, техническому обслуживанию и перемотке электродвигателей, генераторов и трансформаторов</t>
  </si>
  <si>
    <t>31.2</t>
  </si>
  <si>
    <t>Производство электрической распределительной и регулирующей аппаратуры</t>
  </si>
  <si>
    <t>31.20</t>
  </si>
  <si>
    <t>31.20.1</t>
  </si>
  <si>
    <t>Производство электрической распределительной и регулирующей аппаратуры, кроме ремонта</t>
  </si>
  <si>
    <t>31.20.9</t>
  </si>
  <si>
    <t>Предоставление услуг по монтажу, ремонту и техническому обслуживанию электрической распределительной и регулирующей аппаратуры</t>
  </si>
  <si>
    <t>Предоставление брокерских услуг по ипотечным операциям</t>
  </si>
  <si>
    <t>67.13.2</t>
  </si>
  <si>
    <t>Предоставление услуг пунктами по обмену валют</t>
  </si>
  <si>
    <t>67.13.3</t>
  </si>
  <si>
    <t>Предоставление услуг по упаковыванию денег</t>
  </si>
  <si>
    <t>67.13.4</t>
  </si>
  <si>
    <t>Консультирование по вопросам финансового посредничества</t>
  </si>
  <si>
    <t>67.13.5</t>
  </si>
  <si>
    <t>Предоставление услуг по хранению ценностей</t>
  </si>
  <si>
    <t>67.13.51</t>
  </si>
  <si>
    <t>Депозитарная деятельность</t>
  </si>
  <si>
    <t>67.2</t>
  </si>
  <si>
    <t>Вспомогательная деятельность в сфере страхования и негосударственного пенсионного обеспечения</t>
  </si>
  <si>
    <t>67.20</t>
  </si>
  <si>
    <t>67.20.1</t>
  </si>
  <si>
    <t>Деятельность страховых агентов</t>
  </si>
  <si>
    <t>67.20.2</t>
  </si>
  <si>
    <t>Деятельность специалистов по оценке страхового риска и убытков</t>
  </si>
  <si>
    <t>01.11.7</t>
  </si>
  <si>
    <t>Выращивание прядильных культур</t>
  </si>
  <si>
    <t>01.11.8</t>
  </si>
  <si>
    <t>Выращивание прочих сельскохозяйственных культур, не включенных в другие группировки</t>
  </si>
  <si>
    <t>01.12</t>
  </si>
  <si>
    <t>Овощеводство; декоративное садоводство и производство продукции питомников</t>
  </si>
  <si>
    <t>01.12.1</t>
  </si>
  <si>
    <t>Овощеводство</t>
  </si>
  <si>
    <t>01.12.2</t>
  </si>
  <si>
    <t>Декоративное садоводство и производство продукции питомников</t>
  </si>
  <si>
    <t>01.12.3</t>
  </si>
  <si>
    <t>Выращивание грибов, сбор лесных грибов и трюфелей</t>
  </si>
  <si>
    <t>01.12.31</t>
  </si>
  <si>
    <t>Выращивание грибов и грибницы (мицелия)</t>
  </si>
  <si>
    <t>01.12.32</t>
  </si>
  <si>
    <t>Сбор лесных грибов и трюфелей</t>
  </si>
  <si>
    <t>01.13</t>
  </si>
  <si>
    <t>Выращивание фруктов, орехов, культур для производства напитков и пряностей</t>
  </si>
  <si>
    <t>Выращивание зерновых, технических и прочих сельскохозяйственных культур, не включенных в другие группировки</t>
  </si>
  <si>
    <t>01.11.1</t>
  </si>
  <si>
    <t>Выращивание зерновых и зернобобовых культур</t>
  </si>
  <si>
    <t>01.11.2</t>
  </si>
  <si>
    <t>Выращивание картофеля, столовых корнеплодных и клубнеплодных культур с высоким содержанием крахмала или инулина</t>
  </si>
  <si>
    <t>01.11.3</t>
  </si>
  <si>
    <t>Выращивание масличных культур</t>
  </si>
  <si>
    <t>01.11.4</t>
  </si>
  <si>
    <t>Выращивание табака и махорки</t>
  </si>
  <si>
    <t>01.11.5</t>
  </si>
  <si>
    <t>Выращивание сахарной свеклы</t>
  </si>
  <si>
    <t>01.11.6</t>
  </si>
  <si>
    <t>Выращивание кормовых культур; заготовка растительных кормов</t>
  </si>
  <si>
    <t>Предоставление посреднических услуг при оценке жилого недвижимого имущества</t>
  </si>
  <si>
    <t>70.31.22</t>
  </si>
  <si>
    <t>Предоставление посреднических услуг при оценке нежилого недвижимого имущества</t>
  </si>
  <si>
    <t>70.32</t>
  </si>
  <si>
    <t>Управление недвижимым имуществом</t>
  </si>
  <si>
    <t>70.32.1</t>
  </si>
  <si>
    <t>Управление эксплуатацией жилого фонда</t>
  </si>
  <si>
    <t>70.32.2</t>
  </si>
  <si>
    <t>Управление эксплуатацией нежилого фонда</t>
  </si>
  <si>
    <t>70.32.3</t>
  </si>
  <si>
    <t>Деятельность по учету и технической инвентаризации недвижимого имущества</t>
  </si>
  <si>
    <t>71</t>
  </si>
  <si>
    <t>Аренда машин и оборудования без оператора; прокат бытовых изделий и предметов личного пользования</t>
  </si>
  <si>
    <t>71.1</t>
  </si>
  <si>
    <t>Аренда легковых автомобилей</t>
  </si>
  <si>
    <t>71.10</t>
  </si>
  <si>
    <t>71.2</t>
  </si>
  <si>
    <t>Аренда прочих транспортных средств и оборудования</t>
  </si>
  <si>
    <t>71.21</t>
  </si>
  <si>
    <t>Аренда прочих сухопутных транспортных средств и оборудования</t>
  </si>
  <si>
    <t>71.21.1</t>
  </si>
  <si>
    <t>Аренда прочего автомобильного транспорта и оборудования</t>
  </si>
  <si>
    <t>71.21.2</t>
  </si>
  <si>
    <t>Аренда железнодорожного транспорта и оборудования</t>
  </si>
  <si>
    <t>71.22</t>
  </si>
  <si>
    <t>Аренда водных транспортных средств и оборудования</t>
  </si>
  <si>
    <t>71.23</t>
  </si>
  <si>
    <t>Аренда воздушных транспортных средств и оборудования</t>
  </si>
  <si>
    <t>71.3</t>
  </si>
  <si>
    <t>Аренда прочих машин и оборудования</t>
  </si>
  <si>
    <t>71.31</t>
  </si>
  <si>
    <t>Аренда сельскохозяйственных машин и оборудования</t>
  </si>
  <si>
    <t>71.32</t>
  </si>
  <si>
    <t>Аренда строительных машин и оборудования</t>
  </si>
  <si>
    <t>71.33</t>
  </si>
  <si>
    <t>Аренда офисных машин и оборудования, включая вычислительную технику</t>
  </si>
  <si>
    <t>71.33.1</t>
  </si>
  <si>
    <t>Аренда офисных машин и оборудования</t>
  </si>
  <si>
    <t>71.33.2</t>
  </si>
  <si>
    <t>Аренда вычислительных машин и оборудования</t>
  </si>
  <si>
    <t>71.34</t>
  </si>
  <si>
    <t>Аренда прочих машин и оборудования, не включенных в другие группировки</t>
  </si>
  <si>
    <t>71.34.1</t>
  </si>
  <si>
    <t>Аренда двигателей, турбин и станков</t>
  </si>
  <si>
    <t>71.34.2</t>
  </si>
  <si>
    <t>Аренда горного и нефтепромыслового оборудования</t>
  </si>
  <si>
    <t>71.34.3</t>
  </si>
  <si>
    <t>Аренда подъемно - транспортного оборудования</t>
  </si>
  <si>
    <t>71.34.4</t>
  </si>
  <si>
    <t>Аренда профессиональной радио- и телевизионной аппаратуры и аппаратуры связи</t>
  </si>
  <si>
    <t>71.34.5</t>
  </si>
  <si>
    <t>Аренда контрольно - измерительной аппаратуры</t>
  </si>
  <si>
    <t>71.34.6</t>
  </si>
  <si>
    <t>Аренда медицинской техники</t>
  </si>
  <si>
    <t>71.34.7</t>
  </si>
  <si>
    <t>Аренда торгового оборудования</t>
  </si>
  <si>
    <t>71.34.9</t>
  </si>
  <si>
    <t>Аренда прочих машин и оборудования научного и промышленного назначения</t>
  </si>
  <si>
    <t>71.4</t>
  </si>
  <si>
    <t>Прокат бытовых изделий и предметов личного пользования</t>
  </si>
  <si>
    <t>71.40</t>
  </si>
  <si>
    <t>71.40.1</t>
  </si>
  <si>
    <t>Прокат телевизоров, радиоприемников, устройств видеозаписи, аудиозаписи и подобного оборудования</t>
  </si>
  <si>
    <t>71.40.2</t>
  </si>
  <si>
    <t>Прокат аудио- и видеокассет, грампластинок и записей на других технических носителях информации</t>
  </si>
  <si>
    <t>71.40.3</t>
  </si>
  <si>
    <t>Прокат мебели, электрических и неэлектрических бытовых приборов</t>
  </si>
  <si>
    <t>71.40.4</t>
  </si>
  <si>
    <t>Прокат инвентаря и оборудования для проведения досуга и отдыха</t>
  </si>
  <si>
    <t>71.40.5</t>
  </si>
  <si>
    <t>Прокат музыкальных инструментов</t>
  </si>
  <si>
    <t>71.40.6</t>
  </si>
  <si>
    <t>Прокат предметов медицинского и санитарного обслуживания</t>
  </si>
  <si>
    <t>71.40.9</t>
  </si>
  <si>
    <t>Прокат прочих бытовых изделий и предметов личного пользования для домашних хозяйств, предприятий и организаций, не включенных в другие группировки</t>
  </si>
  <si>
    <t>72</t>
  </si>
  <si>
    <t>Деятельность, связанная с использованием вычислительной техники и информационных технологий</t>
  </si>
  <si>
    <t>72.1</t>
  </si>
  <si>
    <t>Производство устройств для ускоренного взлета самолетов, палубных тормозных устройств и аналогичных устройств</t>
  </si>
  <si>
    <t>35.30.17</t>
  </si>
  <si>
    <t>Производство наземных тренажеров для летного состава и их частей</t>
  </si>
  <si>
    <t>35.30.2</t>
  </si>
  <si>
    <t>Производство воздушных шаров, дирижаблей, планеров, дельтапланов и прочих безмоторных летательных аппаратов</t>
  </si>
  <si>
    <t>35.30.3</t>
  </si>
  <si>
    <t>Производство вертолетов, самолетов и прочих летательных аппаратов</t>
  </si>
  <si>
    <t>35.30.4</t>
  </si>
  <si>
    <t>Производство космических аппаратов, ракет - носителей</t>
  </si>
  <si>
    <t>35.30.41</t>
  </si>
  <si>
    <t>Производство автоматических космических аппаратов и объектов</t>
  </si>
  <si>
    <t>35.30.42</t>
  </si>
  <si>
    <t>Производство пилотируемых космических кораблей многоразового использования, орбитальных станций, прочих космических аппаратов</t>
  </si>
  <si>
    <t>35.30.43</t>
  </si>
  <si>
    <t>Производство ракет - носителей, разгонных блоков</t>
  </si>
  <si>
    <t>35.30.5</t>
  </si>
  <si>
    <t>Производство прочих частей и принадлежностей летательных аппаратов и космических аппаратов</t>
  </si>
  <si>
    <t>35.30.9</t>
  </si>
  <si>
    <t>Производство холоднокатаного плоского проката без защитных покрытий и с защитными покрытиями</t>
  </si>
  <si>
    <t>27.2</t>
  </si>
  <si>
    <t>Производство чугунных и стальных труб</t>
  </si>
  <si>
    <t>27.21</t>
  </si>
  <si>
    <t>Производство чугунных труб и литых фитингов</t>
  </si>
  <si>
    <t>27.22</t>
  </si>
  <si>
    <t>Производство стальных труб и фитингов</t>
  </si>
  <si>
    <t>27.3</t>
  </si>
  <si>
    <t>Производство прочей продукции из черных металлов, не включенной в другие группировки</t>
  </si>
  <si>
    <t>27.31</t>
  </si>
  <si>
    <t>Производство холоднотянутых прутков и профилей</t>
  </si>
  <si>
    <t>27.32</t>
  </si>
  <si>
    <t>Производство холоднокатаных узких полос и лент</t>
  </si>
  <si>
    <t>27.33</t>
  </si>
  <si>
    <t>Производство гнутых стальных профилей</t>
  </si>
  <si>
    <t>27.34</t>
  </si>
  <si>
    <t>Производство стальной проволоки</t>
  </si>
  <si>
    <t>27.35</t>
  </si>
  <si>
    <t>40.30.3</t>
  </si>
  <si>
    <t>Распределение пара и горячей воды (тепловой энергии)</t>
  </si>
  <si>
    <t>40.30.4</t>
  </si>
  <si>
    <t>Деятельность по обеспечению работоспособности котельных</t>
  </si>
  <si>
    <t>40.30.5</t>
  </si>
  <si>
    <t>Деятельность по обеспечению работоспособности тепловых сетей</t>
  </si>
  <si>
    <t>Производство общестроительных работ по строительству автомобильных дорог, железных дорог и взлетно - посадочных полос аэродромов</t>
  </si>
  <si>
    <t>45.23.2</t>
  </si>
  <si>
    <t>Строительство спортивных сооружений</t>
  </si>
  <si>
    <t>45.24</t>
  </si>
  <si>
    <t>Строительство водных сооружений</t>
  </si>
  <si>
    <t>45.24.1</t>
  </si>
  <si>
    <t>Строительство портовых сооружений</t>
  </si>
  <si>
    <t>45.24.2</t>
  </si>
  <si>
    <t>Строительство гидротехнических сооружений</t>
  </si>
  <si>
    <t>45.24.3</t>
  </si>
  <si>
    <t>Производство дноуглубительных и берегоукрепительных работ</t>
  </si>
  <si>
    <t>45.24.4</t>
  </si>
  <si>
    <t>Производство подводных работ, включая водолазные</t>
  </si>
  <si>
    <t>45.25</t>
  </si>
  <si>
    <t>Производство прочих строительных работ</t>
  </si>
  <si>
    <t>45.25.1</t>
  </si>
  <si>
    <t>Монтаж строительных лесов и подмостей</t>
  </si>
  <si>
    <t>45.25.2</t>
  </si>
  <si>
    <t>Строительство фундаментов и бурение водяных скважин</t>
  </si>
  <si>
    <t>45.25.3</t>
  </si>
  <si>
    <t>Производство бетонных и железобетонных работ</t>
  </si>
  <si>
    <t>45.25.4</t>
  </si>
  <si>
    <t>Монтаж металлических строительных конструкций</t>
  </si>
  <si>
    <t>45.25.5</t>
  </si>
  <si>
    <t>Производство каменных работ</t>
  </si>
  <si>
    <t>45.25.6</t>
  </si>
  <si>
    <t>Производство прочих строительных работ, требующих специальной квалификации</t>
  </si>
  <si>
    <t>45.3</t>
  </si>
  <si>
    <t>Монтаж инженерного оборудования зданий и сооружений</t>
  </si>
  <si>
    <t>45.31</t>
  </si>
  <si>
    <t>Производство электромонтажных работ</t>
  </si>
  <si>
    <t>45.32</t>
  </si>
  <si>
    <t>Производство изоляционных работ</t>
  </si>
  <si>
    <t>45.33</t>
  </si>
  <si>
    <t>Производство санитарно - технических работ</t>
  </si>
  <si>
    <t>45.34</t>
  </si>
  <si>
    <t>Монтаж прочего инженерного оборудования</t>
  </si>
  <si>
    <t>45.4</t>
  </si>
  <si>
    <t>Производство отделочных работ</t>
  </si>
  <si>
    <t>45.41</t>
  </si>
  <si>
    <t>Производство штукатурных работ</t>
  </si>
  <si>
    <t>45.42</t>
  </si>
  <si>
    <t>Производство столярных и плотничных работ</t>
  </si>
  <si>
    <t>45.43</t>
  </si>
  <si>
    <t>Устройство покрытий полов и облицовка стен</t>
  </si>
  <si>
    <t>45.44</t>
  </si>
  <si>
    <t>Производство малярных и стекольных работ</t>
  </si>
  <si>
    <t>45.44.1</t>
  </si>
  <si>
    <t>Производство стекольных работ</t>
  </si>
  <si>
    <t>45.44.2</t>
  </si>
  <si>
    <t>Производство малярных работ</t>
  </si>
  <si>
    <t>45.45</t>
  </si>
  <si>
    <t>Прочая деятельность, связанная с использованием вычислительной техники и информационных технологий</t>
  </si>
  <si>
    <t>72.60</t>
  </si>
  <si>
    <t>73</t>
  </si>
  <si>
    <t>Научные исследования и разработки</t>
  </si>
  <si>
    <t>73.1</t>
  </si>
  <si>
    <t>Научные исследования и разработки в области естественных и технических наук</t>
  </si>
  <si>
    <t>73.10</t>
  </si>
  <si>
    <t>73.2</t>
  </si>
  <si>
    <t>Научные исследования и разработки в области общественных и гуманитарных наук</t>
  </si>
  <si>
    <t>73.20</t>
  </si>
  <si>
    <t>74</t>
  </si>
  <si>
    <t>Предоставление прочих видов услуг</t>
  </si>
  <si>
    <t>74.1</t>
  </si>
  <si>
    <t>Деятельность в области права, бухгалтерского учета и аудита; консультирование по вопросам коммерческой деятельности и управления предприятием</t>
  </si>
  <si>
    <t>74.11</t>
  </si>
  <si>
    <t>Деятельность в области права</t>
  </si>
  <si>
    <t>74.12</t>
  </si>
  <si>
    <t>Деятельность в области бухгалтерского учета и аудита</t>
  </si>
  <si>
    <t>74.12.1</t>
  </si>
  <si>
    <t>Деятельность в области бухгалтерского учета</t>
  </si>
  <si>
    <t>74.12.2</t>
  </si>
  <si>
    <t>Аудиторская деятельность</t>
  </si>
  <si>
    <t>74.13</t>
  </si>
  <si>
    <t>Исследование конъюнктуры рынка и выявление общественного мнения</t>
  </si>
  <si>
    <t>74.13.1</t>
  </si>
  <si>
    <t>Исследование конъюнктуры рынка</t>
  </si>
  <si>
    <t>74.13.2</t>
  </si>
  <si>
    <t>Деятельность по изучению общественного мнения</t>
  </si>
  <si>
    <t>74.14</t>
  </si>
  <si>
    <t>Консультирование по вопросам коммерческой деятельности и управления</t>
  </si>
  <si>
    <t>74.15</t>
  </si>
  <si>
    <t>Деятельность по управлению финансово - промышленными группами и холдинг - компаниями</t>
  </si>
  <si>
    <t>74.15.1</t>
  </si>
  <si>
    <t>Деятельность по управлению финансово - промышленными группами</t>
  </si>
  <si>
    <t>74.15.2</t>
  </si>
  <si>
    <t>Деятельность по управлению холдинг - компаниями</t>
  </si>
  <si>
    <t>74.2</t>
  </si>
  <si>
    <t>Деятельность в области архитектуры; инженерно-техническое проектирование; геолого-разведочные и геофизические работы; геодезическая и картографическая деятельность; деятельность в области стандартизации и метрологии; деятельность в области гидрометеоролог</t>
  </si>
  <si>
    <t>74.20</t>
  </si>
  <si>
    <t>74.20.1</t>
  </si>
  <si>
    <t>Деятельность в области архитектуры, инженерно - техническое проектирование в промышленности и строительстве</t>
  </si>
  <si>
    <t>74.20.11</t>
  </si>
  <si>
    <t>Архитектурная деятельность</t>
  </si>
  <si>
    <t>74.20.12</t>
  </si>
  <si>
    <t>Проектирование производственных помещений, включая размещение машин и оборудования, промышленный дизайн</t>
  </si>
  <si>
    <t>74.20.13</t>
  </si>
  <si>
    <t>Проектирование, связанное со строительством инженерных сооружений, включая гидротехнические сооружения; проектирование движения транспортных потоков</t>
  </si>
  <si>
    <t>74.20.14</t>
  </si>
  <si>
    <t>Разработка проектов промышленных процессов и производств, относящихся к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</si>
  <si>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>74.20.15</t>
  </si>
  <si>
    <t>Разработка проектов в области кондиционирования воздуха, холодильной техники, санитарной техники и мониторинга загрязнения окружающей среды, строительной акустики и т.п.</t>
  </si>
  <si>
    <t>74.20.2</t>
  </si>
  <si>
    <t>Геолого - разведочные, геофизические и геохимические работы в области изучения недр</t>
  </si>
  <si>
    <t>74.20.3</t>
  </si>
  <si>
    <t>Геодезическая и картографическая деятельность</t>
  </si>
  <si>
    <t>74.20.31</t>
  </si>
  <si>
    <t>Топографо - геодезическая деятельность</t>
  </si>
  <si>
    <t>74.20.32</t>
  </si>
  <si>
    <t>Картографическая деятельность, включая деятельность в области наименований географических объектов</t>
  </si>
  <si>
    <t>74.20.33</t>
  </si>
  <si>
    <t>Гидрографические изыскательские работы</t>
  </si>
  <si>
    <t>74.20.34</t>
  </si>
  <si>
    <t>Деятельность, связанная с подготовкой картографической и космической информации, включая аэросъемку</t>
  </si>
  <si>
    <t>74.20.35</t>
  </si>
  <si>
    <t>Инженерные изыскания для строительства</t>
  </si>
  <si>
    <t>74.20.36</t>
  </si>
  <si>
    <t>Землеустройство</t>
  </si>
  <si>
    <t>74.20.4</t>
  </si>
  <si>
    <t>Деятельность в области стандартизации и метрологии</t>
  </si>
  <si>
    <t>74.20.41</t>
  </si>
  <si>
    <t>Деятельность в области стандартизации</t>
  </si>
  <si>
    <t>74.20.42</t>
  </si>
  <si>
    <t>Деятельность в области метрологии</t>
  </si>
  <si>
    <t>74.20.44</t>
  </si>
  <si>
    <t>Деятельность в области аккредитации</t>
  </si>
  <si>
    <t>74.20.45</t>
  </si>
  <si>
    <t>Государственный контроль и надзор за стандартами, средствами измерений и обязательной сертификацией</t>
  </si>
  <si>
    <t>74.20.5</t>
  </si>
  <si>
    <t>Деятельность в области гидрометеорологии и смежных с ней областях</t>
  </si>
  <si>
    <t>74.20.51</t>
  </si>
  <si>
    <t>Океанографические работы</t>
  </si>
  <si>
    <t>74.20.52</t>
  </si>
  <si>
    <t>Гелиогеофизические работы</t>
  </si>
  <si>
    <t>74.20.53</t>
  </si>
  <si>
    <t>Работы по активному воздействию на гидрометеорологические и геофизические процессы и явления</t>
  </si>
  <si>
    <t>74.20.54</t>
  </si>
  <si>
    <t>Работы по метеорологии, климатологии, гидрологии</t>
  </si>
  <si>
    <t>74.20.55</t>
  </si>
  <si>
    <t>Работы по мониторингу состояния и загрязнения окружающей природной среды</t>
  </si>
  <si>
    <t>74.20.56</t>
  </si>
  <si>
    <t>Предоставление информации о состоянии и загрязнении окружающей природной среды</t>
  </si>
  <si>
    <t>74.3</t>
  </si>
  <si>
    <t>Технические испытания, исследования и сертификация</t>
  </si>
  <si>
    <t>74.30</t>
  </si>
  <si>
    <t>74.30.1</t>
  </si>
  <si>
    <t>3-й год</t>
  </si>
  <si>
    <t>4-й год</t>
  </si>
  <si>
    <t>5-й год</t>
  </si>
  <si>
    <t>Производство железнодорожного подвижного состава (локомотивов, трамвайных моторных вагонов и прочего подвижного состава)</t>
  </si>
  <si>
    <t>35.20</t>
  </si>
  <si>
    <t>35.20.1</t>
  </si>
  <si>
    <t>Производство железнодорожных локомотивов</t>
  </si>
  <si>
    <t>35.20.2</t>
  </si>
  <si>
    <t>Производство прочих пищевых продуктов</t>
  </si>
  <si>
    <t>15.81</t>
  </si>
  <si>
    <t>Производство хлеба и мучных кондитерских изделий недлительного хранения</t>
  </si>
  <si>
    <t>15.82</t>
  </si>
  <si>
    <t>Производство сухих хлебобулочных изделий и мучных кондитерских изделий длительного хранения</t>
  </si>
  <si>
    <t>15.83</t>
  </si>
  <si>
    <t>Производство сахара</t>
  </si>
  <si>
    <t>15.84</t>
  </si>
  <si>
    <t>Производство какао, шоколада и сахаристых кондитерских изделий</t>
  </si>
  <si>
    <t>15.84.1</t>
  </si>
  <si>
    <t>Производство какао</t>
  </si>
  <si>
    <t>15.84.2</t>
  </si>
  <si>
    <t>Производство шоколада и сахаристых кондитерских изделий</t>
  </si>
  <si>
    <t>15.85</t>
  </si>
  <si>
    <t>Производство макаронных изделий</t>
  </si>
  <si>
    <t>15.86</t>
  </si>
  <si>
    <t>Производство чая и кофе</t>
  </si>
  <si>
    <t>15.87</t>
  </si>
  <si>
    <t>Производство пряностей и приправ</t>
  </si>
  <si>
    <t>15.88</t>
  </si>
  <si>
    <t>Производство детского питания и диетических пищевых продуктов</t>
  </si>
  <si>
    <t>15.89</t>
  </si>
  <si>
    <t>Производство прочих пищевых продуктов, не включенных в другие группировки</t>
  </si>
  <si>
    <t>15.89.1</t>
  </si>
  <si>
    <t>Производство готовых к употреблению пищевых продуктов и заготовок для их приготовления, не включенных в другие группировки</t>
  </si>
  <si>
    <t>15.89.2</t>
  </si>
  <si>
    <t>Производство растительных соков и экстрактов, пептических веществ, растительных клеев и загустителей</t>
  </si>
  <si>
    <t>15.89.3</t>
  </si>
  <si>
    <t>Производство пищевых ферментов</t>
  </si>
  <si>
    <t>15.9</t>
  </si>
  <si>
    <t>Производство напитков</t>
  </si>
  <si>
    <t>15.91</t>
  </si>
  <si>
    <t>Производство дистиллированных алкогольных напитков</t>
  </si>
  <si>
    <t>15.92</t>
  </si>
  <si>
    <t>Производство этилового спирта из сброженных материалов</t>
  </si>
  <si>
    <t>15.93</t>
  </si>
  <si>
    <t>Производство виноградного вина</t>
  </si>
  <si>
    <t>15.94</t>
  </si>
  <si>
    <t>Производство сидра и прочих плодово - ягодных вин</t>
  </si>
  <si>
    <t>15.95</t>
  </si>
  <si>
    <t>Производство прочих недистиллированных напитков из сброженных материалов</t>
  </si>
  <si>
    <t>15.96</t>
  </si>
  <si>
    <t>Производство пива</t>
  </si>
  <si>
    <t>15.97</t>
  </si>
  <si>
    <t>Производство солода</t>
  </si>
  <si>
    <t>15.98</t>
  </si>
  <si>
    <t>Производство минеральных вод и других безалкогольных напитков</t>
  </si>
  <si>
    <t>15.98.1</t>
  </si>
  <si>
    <t>Производство минеральных вод</t>
  </si>
  <si>
    <t>15.98.2</t>
  </si>
  <si>
    <t>Производство безалкогольных напитков, кроме минеральных вод</t>
  </si>
  <si>
    <t>16</t>
  </si>
  <si>
    <t>Производство табачных изделий</t>
  </si>
  <si>
    <t>16.0</t>
  </si>
  <si>
    <t>Предоставление различных видов услуг</t>
  </si>
  <si>
    <t>74.81</t>
  </si>
  <si>
    <t>Деятельность в области фотографии</t>
  </si>
  <si>
    <t>74.82</t>
  </si>
  <si>
    <t>Упаковывание</t>
  </si>
  <si>
    <t>74.83</t>
  </si>
  <si>
    <t>Предоставление секретарских, редакторских услуг и услуг по переводу</t>
  </si>
  <si>
    <t>74.84</t>
  </si>
  <si>
    <t>Предоставление прочих услуг</t>
  </si>
  <si>
    <t>75</t>
  </si>
  <si>
    <t>Государственное управление и обеспечение военной безопасности; обязательное социальное обеспечение</t>
  </si>
  <si>
    <t>75.1</t>
  </si>
  <si>
    <t>Государственное управление общего и социально - экономического характера</t>
  </si>
  <si>
    <t>75.11</t>
  </si>
  <si>
    <t>Государственное управление общего характера</t>
  </si>
  <si>
    <t>75.11.1</t>
  </si>
  <si>
    <t>Деятельность федеральных органов государственной власти по управлению вопросами общего характера, кроме судебной власти</t>
  </si>
  <si>
    <t>75.11.11</t>
  </si>
  <si>
    <t>Деятельность федеральных органов государственной власти, кроме полномочных представителей Президента Российской Федерации и территориальных органов федеральных органов исполнительной власти</t>
  </si>
  <si>
    <t>75.11.12</t>
  </si>
  <si>
    <t>Деятельность полномочных представителей Президента Российской Федерации в регионах Российской Федерации и территориальных органов федеральных органов исполнительной власти в субъектах Российской Федерации (республиках, краях, областях)</t>
  </si>
  <si>
    <t>75.11.13</t>
  </si>
  <si>
    <t>Деятельность территориальных органов федеральных органов исполнительной власти в городах и районах субъектов Российской Федерации</t>
  </si>
  <si>
    <t>75.11.2</t>
  </si>
  <si>
    <t>Деятельность органов государственной власти по управлению вопросами общего характера, кроме судебной власти, субъектов Российской Федерации</t>
  </si>
  <si>
    <t>75.11.21</t>
  </si>
  <si>
    <t>Деятельность органов государственной власти субъектов (республик, краев, областей), кроме судебной власти, представительств субъектов Российской Федерации при Президенте Российской Федерации</t>
  </si>
  <si>
    <t>75.11.22</t>
  </si>
  <si>
    <t>Деятельность органов государственной власти субъектов Российской Федерации, осуществляющих свои полномочия в городах и районах</t>
  </si>
  <si>
    <t>75.11.23</t>
  </si>
  <si>
    <t>Деятельность органов государственной власти субъектов Российской Федерации, осуществляющих свои полномочия в сельских населенных пунктах</t>
  </si>
  <si>
    <t>75.11.3</t>
  </si>
  <si>
    <t>Деятельность органов местного самоуправления по управлению вопросами общего характера</t>
  </si>
  <si>
    <t>75.11.31</t>
  </si>
  <si>
    <t>Деятельность органов местного самоуправления районов, городов, внутригородских районов</t>
  </si>
  <si>
    <t>75.11.32</t>
  </si>
  <si>
    <t>Деятельность органов местного самоуправления поселковых и сельских населенных пунктов</t>
  </si>
  <si>
    <t>75.11.4</t>
  </si>
  <si>
    <t>Управление финансовой и фискальной деятельностью</t>
  </si>
  <si>
    <t>75.11.5</t>
  </si>
  <si>
    <t>Управление деятельностью в области прогнозирования и планирования</t>
  </si>
  <si>
    <t>75.11.6</t>
  </si>
  <si>
    <t>Управление деятельностью в области фундаментальных исследований</t>
  </si>
  <si>
    <t>75.11.7</t>
  </si>
  <si>
    <t>Управление деятельностью в области статистики и социологии</t>
  </si>
  <si>
    <t>75.11.8</t>
  </si>
  <si>
    <t>Управление имуществом, находящимся в государственной собственности</t>
  </si>
  <si>
    <t>75.12</t>
  </si>
  <si>
    <t>Государственное управление социальными программами</t>
  </si>
  <si>
    <t>75.13</t>
  </si>
  <si>
    <t>Регулирование и содействие эффективному ведению экономической деятельности, деятельность в области региональной, национальной и молодежной политики</t>
  </si>
  <si>
    <t>75.14</t>
  </si>
  <si>
    <t>Вспомогательная деятельность в области государственного управления</t>
  </si>
  <si>
    <t>75.2</t>
  </si>
  <si>
    <t>Предоставление государством услуг обществу в целом</t>
  </si>
  <si>
    <t>75.21</t>
  </si>
  <si>
    <t>Международная деятельность</t>
  </si>
  <si>
    <t>75.22</t>
  </si>
  <si>
    <t>Деятельность, связанная с обеспечением военной безопасности</t>
  </si>
  <si>
    <t>75.23</t>
  </si>
  <si>
    <t>Деятельность в области юстиции и правосудия</t>
  </si>
  <si>
    <t>Устройство покрытий зданий и сооружений</t>
  </si>
  <si>
    <t>45.23</t>
  </si>
  <si>
    <t>Строительство дорог, аэродромов и спортивных сооружений</t>
  </si>
  <si>
    <t>45.23.1</t>
  </si>
  <si>
    <t>Оптовая торговля машинами и оборудованием</t>
  </si>
  <si>
    <t>51.61</t>
  </si>
  <si>
    <t>Оптовая торговля станками</t>
  </si>
  <si>
    <t>51.61.1</t>
  </si>
  <si>
    <t>Оптовая торговля деревообрабатывающими станками</t>
  </si>
  <si>
    <t>51.61.2</t>
  </si>
  <si>
    <t>Оптовая торговля станками для обработки металлов</t>
  </si>
  <si>
    <t>51.61.3</t>
  </si>
  <si>
    <t>Оптовая торговля станками для обработки прочих материалов</t>
  </si>
  <si>
    <t>51.62</t>
  </si>
  <si>
    <t>Оптовая торговля машинами и оборудованием для строительства</t>
  </si>
  <si>
    <t>51.63</t>
  </si>
  <si>
    <t>Оптовая торговля машинами и оборудованием для текстильного, швейного и трикотажного производств</t>
  </si>
  <si>
    <t>51.64</t>
  </si>
  <si>
    <t>Оптовая торговля офисными машинами и оборудованием</t>
  </si>
  <si>
    <t>51.64.1</t>
  </si>
  <si>
    <t>Оптовая торговля офисными машинами</t>
  </si>
  <si>
    <t>51.64.2</t>
  </si>
  <si>
    <t>Оптовая торговля компьютерами и периферийными устройствами</t>
  </si>
  <si>
    <t>51.64.3</t>
  </si>
  <si>
    <t>Оптовая торговля офисной мебелью</t>
  </si>
  <si>
    <t>51.65</t>
  </si>
  <si>
    <t>Оптовая торговля прочими машинами и оборудованием</t>
  </si>
  <si>
    <t>51.65.1</t>
  </si>
  <si>
    <t>Оптовая торговля транспортными средствами и оборудованием</t>
  </si>
  <si>
    <t>51.65.2</t>
  </si>
  <si>
    <t>Оптовая торговля эксплуатационными материалами и принадлежностями машин и оборудования</t>
  </si>
  <si>
    <t>51.65.3</t>
  </si>
  <si>
    <t>Оптовая торговля подъемно - транспортными машинами и оборудованием</t>
  </si>
  <si>
    <t>51.65.4</t>
  </si>
  <si>
    <t>Оптовая торговля машинами и оборудованием для производства пищевых продуктов, включая напитки, и табачных изделий</t>
  </si>
  <si>
    <t>51.65.5</t>
  </si>
  <si>
    <t>75.25.1</t>
  </si>
  <si>
    <t>Деятельность государственной противопожарной службы</t>
  </si>
  <si>
    <t>75.25.2</t>
  </si>
  <si>
    <t>Прочая деятельность по обеспечению безопасности в чрезвычайных ситуациях</t>
  </si>
  <si>
    <t>75.3</t>
  </si>
  <si>
    <t>Деятельность в области обязательного социального обеспечения</t>
  </si>
  <si>
    <t>75.30</t>
  </si>
  <si>
    <t>80</t>
  </si>
  <si>
    <t>Образование</t>
  </si>
  <si>
    <t>80.1</t>
  </si>
  <si>
    <t>Дошкольное и начальное общее образование</t>
  </si>
  <si>
    <t>80.10</t>
  </si>
  <si>
    <t>80.10.1</t>
  </si>
  <si>
    <t>Дошкольное образование (предшествующее начальному общему образованию)</t>
  </si>
  <si>
    <t>80.10.2</t>
  </si>
  <si>
    <t>Начальное общее образование</t>
  </si>
  <si>
    <t>80.10.3</t>
  </si>
  <si>
    <t>Дополнительное образование детей</t>
  </si>
  <si>
    <t>80.2</t>
  </si>
  <si>
    <t>Основное общее, среднее (полное) общее, начальное и среднее профессиональное образование</t>
  </si>
  <si>
    <t>80.21</t>
  </si>
  <si>
    <t>Основное общее и среднее (полное) общее образование</t>
  </si>
  <si>
    <t>80.21.1</t>
  </si>
  <si>
    <t>Основное общее образование</t>
  </si>
  <si>
    <t>80.21.2</t>
  </si>
  <si>
    <t>Среднее (полное) общее образование</t>
  </si>
  <si>
    <t>80.22</t>
  </si>
  <si>
    <t>Начальное и среднее профессиональное образование</t>
  </si>
  <si>
    <t>80.22.1</t>
  </si>
  <si>
    <t>Начальное профессиональное образование</t>
  </si>
  <si>
    <t>80.22.2</t>
  </si>
  <si>
    <t>Среднее профессиональное образование</t>
  </si>
  <si>
    <t>80.22.21</t>
  </si>
  <si>
    <t>Обучение в образовательных учреждениях среднего профессионального образования</t>
  </si>
  <si>
    <t>80.22.22</t>
  </si>
  <si>
    <t>Обучение в образовательных учреждениях дополнительного профессионального образования (повышения квалификации) для специалистов, имеющих среднее профессиональное образование</t>
  </si>
  <si>
    <t>80.22.23</t>
  </si>
  <si>
    <t>Обучение на подготовительных курсах для поступления в образовательные учреждения среднего профессионального образования</t>
  </si>
  <si>
    <t>80.3</t>
  </si>
  <si>
    <t>Высшее профессиональное образование</t>
  </si>
  <si>
    <t>80.30</t>
  </si>
  <si>
    <t>80.30.1</t>
  </si>
  <si>
    <t>Обучение в образовательных учреждениях высшего профессионального образования (университетах, академиях, институтах и в др.)</t>
  </si>
  <si>
    <t>80.30.2</t>
  </si>
  <si>
    <t>Послевузовское профессиональное образование</t>
  </si>
  <si>
    <t>80.30.3</t>
  </si>
  <si>
    <t>Обучение в образовательных учреждениях дополнительного профессионального образования (повышения квалификации) для специалистов, имеющих высшее профессиональное образование</t>
  </si>
  <si>
    <t>80.30.4</t>
  </si>
  <si>
    <t>Производство трикотажных спортивных костюмов, лыжных костюмов, купальников и прочей трикотажной одежды</t>
  </si>
  <si>
    <t>18.24.13</t>
  </si>
  <si>
    <t>Производство трикотажных перчаток, варежек и рукавиц</t>
  </si>
  <si>
    <t>18.24.14</t>
  </si>
  <si>
    <t>Производство прочих трикотажных аксессуаров одежды, в том числе платков, шарфов, галстуков и прочих аналогичных изделий</t>
  </si>
  <si>
    <t>18.24.2</t>
  </si>
  <si>
    <t>Оптовая торговля железными рудами</t>
  </si>
  <si>
    <t>51.52.12</t>
  </si>
  <si>
    <t>Оптовая торговля рудами цветных металлов</t>
  </si>
  <si>
    <t>51.52.2</t>
  </si>
  <si>
    <t>Оптовая торговля металлами в первичных формах</t>
  </si>
  <si>
    <t>51.52.21</t>
  </si>
  <si>
    <t>Оптовая торговля черными металлами в первичных формах</t>
  </si>
  <si>
    <t>51.52.22</t>
  </si>
  <si>
    <t>Оптовая торговля цветными металлами в первичных формах, кроме драгоценных</t>
  </si>
  <si>
    <t>51.52.23</t>
  </si>
  <si>
    <t>Оптовая торговля золотом и другими драгоценными металлами</t>
  </si>
  <si>
    <t>51.53</t>
  </si>
  <si>
    <t>Оптовая торговля лесоматериалами, строительными материалами и санитарно - техническим оборудованием</t>
  </si>
  <si>
    <t>51.53.1</t>
  </si>
  <si>
    <t>Оптовая торговля лесоматериалами</t>
  </si>
  <si>
    <t>51.53.2</t>
  </si>
  <si>
    <t>Оптовая торговля лакокрасочными материалами, листовым стеклом, санитарно - техническим оборудованием и прочими строительными материалами</t>
  </si>
  <si>
    <t>51.53.21</t>
  </si>
  <si>
    <t>Оптовая торговля санитарно - техническим оборудованием</t>
  </si>
  <si>
    <t>51.53.22</t>
  </si>
  <si>
    <t>Оптовая торговля лакокрасочными материалами</t>
  </si>
  <si>
    <t>51.53.23</t>
  </si>
  <si>
    <t>Оптовая торговля материалами для остекления</t>
  </si>
  <si>
    <t>51.53.24</t>
  </si>
  <si>
    <t>Оптовая торговля прочими строительными материалами</t>
  </si>
  <si>
    <t>51.54</t>
  </si>
  <si>
    <t>Оптовая торговля скобяными изделиями, ручными инструментами, водопроводным и отопительным оборудованием</t>
  </si>
  <si>
    <t>51.54.1</t>
  </si>
  <si>
    <t>Оптовая торговля скобяными изделиями</t>
  </si>
  <si>
    <t>51.54.2</t>
  </si>
  <si>
    <t>Оптовая торговля водопроводным и отопительным оборудованием</t>
  </si>
  <si>
    <t>51.54.3</t>
  </si>
  <si>
    <t>Оптовая торговля ручными инструментами</t>
  </si>
  <si>
    <t>51.55</t>
  </si>
  <si>
    <t>Оптовая торговля химическими продуктами</t>
  </si>
  <si>
    <t>51.55.1</t>
  </si>
  <si>
    <t>Оптовая торговля удобрениями, пестицидами и другими агрохимикатами</t>
  </si>
  <si>
    <t>51.55.11</t>
  </si>
  <si>
    <t>Оптовая торговля удобрениями</t>
  </si>
  <si>
    <t>51.55.12</t>
  </si>
  <si>
    <t>Оптовая торговля пестицидами и другими агрохимикатами</t>
  </si>
  <si>
    <t>51.55.2</t>
  </si>
  <si>
    <t>Оптовая торговля синтетическими смолами и пластмассами в первичных формах</t>
  </si>
  <si>
    <t>51.55.3</t>
  </si>
  <si>
    <t>Оптовая торговля прочими промышленными химическими веществами</t>
  </si>
  <si>
    <t>51.55.31</t>
  </si>
  <si>
    <t>Розничная торговля хлебом, хлебобулочными и кондитерскими изделиями</t>
  </si>
  <si>
    <t>52.24.1</t>
  </si>
  <si>
    <t>Розничная торговля хлебом и хлебобулочными изделиями</t>
  </si>
  <si>
    <t>52.24.2</t>
  </si>
  <si>
    <t>Розничная торговля кондитерскими изделиями</t>
  </si>
  <si>
    <t>52.24.21</t>
  </si>
  <si>
    <t>Розничная торговля мучными кондитерскими изделиями</t>
  </si>
  <si>
    <t>52.24.22</t>
  </si>
  <si>
    <t>Розничная торговля сахаристыми кондитерскими изделиями, включая шоколад</t>
  </si>
  <si>
    <t>52.24.3</t>
  </si>
  <si>
    <t>Розничная торговля мороженым и замороженными десертами</t>
  </si>
  <si>
    <t>52.25</t>
  </si>
  <si>
    <t>Розничная торговля алкогольными и другими напитками</t>
  </si>
  <si>
    <t>52.25.1</t>
  </si>
  <si>
    <t>Розничная торговля алкогольными напитками, включая пиво</t>
  </si>
  <si>
    <t>52.25.11</t>
  </si>
  <si>
    <t>Розничная торговля алкогольными напитками, кроме пива</t>
  </si>
  <si>
    <t>52.25.12</t>
  </si>
  <si>
    <t>Розничная торговля пивом</t>
  </si>
  <si>
    <t>52.25.2</t>
  </si>
  <si>
    <t>Розничная торговля безалкогольными напитками</t>
  </si>
  <si>
    <t>52.26</t>
  </si>
  <si>
    <t>Розничная торговля табачными изделиями</t>
  </si>
  <si>
    <t>52.27</t>
  </si>
  <si>
    <t>Прочая розничная торговля пищевыми продуктами в специализированных магазинах</t>
  </si>
  <si>
    <t>52.27.1</t>
  </si>
  <si>
    <t>Розничная торговля молочными продуктами и яйцами</t>
  </si>
  <si>
    <t>52.27.11</t>
  </si>
  <si>
    <t>Розничная торговля молочными продуктами</t>
  </si>
  <si>
    <t>52.27.12</t>
  </si>
  <si>
    <t>Розничная торговля яйцами</t>
  </si>
  <si>
    <t>52.27.2</t>
  </si>
  <si>
    <t>Розничная торговля пищевыми маслами и жирами</t>
  </si>
  <si>
    <t>52.27.21</t>
  </si>
  <si>
    <t>Розничная торговля животными маслами и жирами</t>
  </si>
  <si>
    <t>52.27.22</t>
  </si>
  <si>
    <t>Розничная торговля растительными маслами</t>
  </si>
  <si>
    <t>52.27.3</t>
  </si>
  <si>
    <t>Розничная торговля прочими пищевыми продуктами</t>
  </si>
  <si>
    <t>52.27.31</t>
  </si>
  <si>
    <t>Производство глицерина; мыла; моющих, чистящих, полирующих средств</t>
  </si>
  <si>
    <t>24.51.1</t>
  </si>
  <si>
    <t>Производство глицерина</t>
  </si>
  <si>
    <t>24.51.2</t>
  </si>
  <si>
    <t>Производство органических поверхностно - активных веществ, кроме мыла</t>
  </si>
  <si>
    <t>24.51.3</t>
  </si>
  <si>
    <t>Производство мыла и моющих средств</t>
  </si>
  <si>
    <t>24.51.4</t>
  </si>
  <si>
    <t>Производство средств для ароматизации и дезодорирования воздуха; производство полирующих и чистящих средств, восков</t>
  </si>
  <si>
    <t>24.52</t>
  </si>
  <si>
    <t>Производство парфюмерных и косметических средств</t>
  </si>
  <si>
    <t>24.6</t>
  </si>
  <si>
    <t>Производство прочих химических продуктов</t>
  </si>
  <si>
    <t>24.61</t>
  </si>
  <si>
    <t>Производство взрывчатых веществ</t>
  </si>
  <si>
    <t>24.62</t>
  </si>
  <si>
    <t>Производство клеев и желатина</t>
  </si>
  <si>
    <t>24.63</t>
  </si>
  <si>
    <t>Производство эфирных масел</t>
  </si>
  <si>
    <t>24.64</t>
  </si>
  <si>
    <t>Производство фотоматериалов</t>
  </si>
  <si>
    <t>24.65</t>
  </si>
  <si>
    <t>Производство готовых незаписанных носителей информации</t>
  </si>
  <si>
    <t>24.66</t>
  </si>
  <si>
    <t>24.66.1</t>
  </si>
  <si>
    <t>Производство химически модифицированных животных или растительных жиров и масел (включая олифу), непищевых смесей животных или растительных жиров и масел</t>
  </si>
  <si>
    <t>24.66.2</t>
  </si>
  <si>
    <t>Производство чернил для письма и рисования</t>
  </si>
  <si>
    <t>24.66.3</t>
  </si>
  <si>
    <t>Производство смазочных материалов, присадок к смазочным материалам и антифризов</t>
  </si>
  <si>
    <t>24.66.4</t>
  </si>
  <si>
    <t>24.7</t>
  </si>
  <si>
    <t>Производство искусственных и синтетических волокон</t>
  </si>
  <si>
    <t>24.70</t>
  </si>
  <si>
    <t>25</t>
  </si>
  <si>
    <t>Производство резиновых и пластмассовых изделий</t>
  </si>
  <si>
    <t>25.1</t>
  </si>
  <si>
    <t>Производство резиновых изделий</t>
  </si>
  <si>
    <t>25.11</t>
  </si>
  <si>
    <t>Производство резиновых шин, покрышек и камер</t>
  </si>
  <si>
    <t>25.12</t>
  </si>
  <si>
    <t>Восстановление резиновых шин и покрышек</t>
  </si>
  <si>
    <t>25.13</t>
  </si>
  <si>
    <t>Производство прочих резиновых изделий</t>
  </si>
  <si>
    <t>25.13.1</t>
  </si>
  <si>
    <t>Производство регенерированной резины в первичной форме или в виде пластин, листов или полос (лент)</t>
  </si>
  <si>
    <t>25.13.2</t>
  </si>
  <si>
    <t>Производство невулканизированного каучука и изделий из него; производство резины в виде нити, корда, пластин, листов, полос, стержней и профилей</t>
  </si>
  <si>
    <t>25.13.3</t>
  </si>
  <si>
    <t>Производство труб, трубок, рукавов и шлангов из резины</t>
  </si>
  <si>
    <t>25.13.4</t>
  </si>
  <si>
    <t>Производство конвейерных лент и приводных ремней из резины</t>
  </si>
  <si>
    <t>25.13.5</t>
  </si>
  <si>
    <t>Производство прорезиненных текстильных материалов, кроме кордной ткани</t>
  </si>
  <si>
    <t>25.13.6</t>
  </si>
  <si>
    <t>Воспроизводство рыбы и водных биоресурсов сельскохозяйственными товаропроизводителями</t>
  </si>
  <si>
    <t>05.02.12</t>
  </si>
  <si>
    <t>Воспроизводство рыбы и водных биоресурсов несельскохозяйственными товаропроизводителями</t>
  </si>
  <si>
    <t>05.02.2</t>
  </si>
  <si>
    <t>Предоставление услуг, связанных с воспроизводством рыбы и водных биоресурсов</t>
  </si>
  <si>
    <t>Добыча каменного угля, бурого угля и торфа</t>
  </si>
  <si>
    <t>10.1</t>
  </si>
  <si>
    <t>Добыча, обогащение и агломерация каменного угля</t>
  </si>
  <si>
    <t>10.10</t>
  </si>
  <si>
    <t>10.10.1</t>
  </si>
  <si>
    <t>Добыча каменного угля</t>
  </si>
  <si>
    <t>10.10.11</t>
  </si>
  <si>
    <t>Добыча каменного угля открытым способом</t>
  </si>
  <si>
    <t>10.10.12</t>
  </si>
  <si>
    <t>Добыча каменного угля подземным способом</t>
  </si>
  <si>
    <t>10.10.2</t>
  </si>
  <si>
    <t>Обогащение и агломерация каменного угля</t>
  </si>
  <si>
    <t>10.10.21</t>
  </si>
  <si>
    <t>Обогащение каменного угля</t>
  </si>
  <si>
    <t>10.10.22</t>
  </si>
  <si>
    <t>Агломерация каменного угля</t>
  </si>
  <si>
    <t>10.2</t>
  </si>
  <si>
    <t>Добыча, обогащение и агломерация бурого угля</t>
  </si>
  <si>
    <t>Обучение на подготовительных курсах для поступления в учебные заведения высшего профессионального образования</t>
  </si>
  <si>
    <t>80.4</t>
  </si>
  <si>
    <t>Образование для взрослых и прочие виды образования</t>
  </si>
  <si>
    <t>80.41</t>
  </si>
  <si>
    <t>Обучение водителей транспортных средств</t>
  </si>
  <si>
    <t>80.41.1</t>
  </si>
  <si>
    <t>Обучение водителей автотранспортных средств</t>
  </si>
  <si>
    <t>80.41.2</t>
  </si>
  <si>
    <t>Обучение летного и мореходного персонала</t>
  </si>
  <si>
    <t>80.42</t>
  </si>
  <si>
    <t>Образование для взрослых и прочие виды образования, не включенные в другие группировки</t>
  </si>
  <si>
    <t>85</t>
  </si>
  <si>
    <t>Здравоохранение и предоставление социальных услуг</t>
  </si>
  <si>
    <t>85.1</t>
  </si>
  <si>
    <t>Деятельность в области здравоохранения</t>
  </si>
  <si>
    <t>85.11</t>
  </si>
  <si>
    <t>Деятельность лечебных учреждений</t>
  </si>
  <si>
    <t>85.11.1</t>
  </si>
  <si>
    <t>Деятельность больничных учреждений широкого профиля и специализированных</t>
  </si>
  <si>
    <t>85.11.2</t>
  </si>
  <si>
    <t>Деятельность санаторно - курортных учреждений</t>
  </si>
  <si>
    <t>85.12</t>
  </si>
  <si>
    <t>Врачебная практика</t>
  </si>
  <si>
    <t>85.13</t>
  </si>
  <si>
    <t>Стоматологическая практика</t>
  </si>
  <si>
    <t>85.14</t>
  </si>
  <si>
    <t>Прочая деятельность по охране здоровья</t>
  </si>
  <si>
    <t>85.14.1</t>
  </si>
  <si>
    <t>Деятельность среднего медицинского персонала</t>
  </si>
  <si>
    <t>85.14.2</t>
  </si>
  <si>
    <t>Деятельность вспомогательного стоматологического персонала</t>
  </si>
  <si>
    <t>85.14.3</t>
  </si>
  <si>
    <t>Деятельность медицинских лабораторий</t>
  </si>
  <si>
    <t>85.14.4</t>
  </si>
  <si>
    <t>Деятельность учреждений скорой медицинской помощи</t>
  </si>
  <si>
    <t>85.14.5</t>
  </si>
  <si>
    <t>Добыча бурого угля открытым способом</t>
  </si>
  <si>
    <t>10.20.12</t>
  </si>
  <si>
    <t>Добыча бурого угля подземным способом</t>
  </si>
  <si>
    <t>10.20.2</t>
  </si>
  <si>
    <t>Обогащение и агломерация бурого угля</t>
  </si>
  <si>
    <t>10.20.21</t>
  </si>
  <si>
    <t>Обогащение бурого угля</t>
  </si>
  <si>
    <t>10.20.22</t>
  </si>
  <si>
    <t>Агломерация бурого угля</t>
  </si>
  <si>
    <t>10.3</t>
  </si>
  <si>
    <t>Добыча и агломерация торфа</t>
  </si>
  <si>
    <t>10.30</t>
  </si>
  <si>
    <t>10.30.1</t>
  </si>
  <si>
    <t>Добыча торфа</t>
  </si>
  <si>
    <t>10.30.2</t>
  </si>
  <si>
    <t>Агломерация торфа</t>
  </si>
  <si>
    <t>Добыча сырой нефти и природного газа; предоставление услуг в этих областях</t>
  </si>
  <si>
    <t>11.1</t>
  </si>
  <si>
    <t>Добыча сырой нефти и природного газа</t>
  </si>
  <si>
    <t>11.10</t>
  </si>
  <si>
    <t>11.10.1</t>
  </si>
  <si>
    <t>Добыча сырой нефти и нефтяного (попутного) газа; извлечение фракций из нефтяного (попутного) газа</t>
  </si>
  <si>
    <t>11.10.11</t>
  </si>
  <si>
    <t>Добыча сырой нефти и нефтяного (попутного) газа</t>
  </si>
  <si>
    <t>11.10.12</t>
  </si>
  <si>
    <t>Разделение и извлечение фракций из нефтяного (попутного) газа</t>
  </si>
  <si>
    <t>11.10.13</t>
  </si>
  <si>
    <t>Добыча горючих (битуминозных) сланцев, битуминозного песка и озокерита</t>
  </si>
  <si>
    <t>11.10.2</t>
  </si>
  <si>
    <t>Добыча природного газа и газового конденсата</t>
  </si>
  <si>
    <t>11.10.3</t>
  </si>
  <si>
    <t>Сжижение и регазификация природного газа для транспортирования</t>
  </si>
  <si>
    <t>11.2</t>
  </si>
  <si>
    <t>Предоставление услуг по добыче нефти и газа</t>
  </si>
  <si>
    <t>11.20</t>
  </si>
  <si>
    <t>11.20.1</t>
  </si>
  <si>
    <t>Предоставление услуг по бурению, связанному с добычей нефти, газа и газового конденсата</t>
  </si>
  <si>
    <t>11.20.2</t>
  </si>
  <si>
    <t>Предоставление услуг по монтажу, ремонту и демонтажу буровых вышек</t>
  </si>
  <si>
    <t>11.20.3</t>
  </si>
  <si>
    <t>Предоставление услуг по доразведке месторождений нефти и газа на особых экономических условиях (по соглашению о разделе продукции - СРП)</t>
  </si>
  <si>
    <t>11.20.4</t>
  </si>
  <si>
    <t>Производство молока, сливок и других молочных продуктов в твердых формах</t>
  </si>
  <si>
    <t>15.51.3</t>
  </si>
  <si>
    <t>Производство коровьего масла</t>
  </si>
  <si>
    <t>15.51.4</t>
  </si>
  <si>
    <t>Производство сыра</t>
  </si>
  <si>
    <t>15.51.5</t>
  </si>
  <si>
    <t>Производство изделий из асфальта или аналогичных материалов</t>
  </si>
  <si>
    <t>26.82.3</t>
  </si>
  <si>
    <t>Производство битуминозных смесей на основе природного асфальта или битума, нефтяного битума, минеральных смол или их пеков</t>
  </si>
  <si>
    <t>26.82.4</t>
  </si>
  <si>
    <t>Деятельность актеров, режиссеров, композиторов, художников, скульпторов и прочих представителей творческих профессий, выступающих на индивидуальной основе</t>
  </si>
  <si>
    <t>92.32</t>
  </si>
  <si>
    <t>Деятельность концертных и театральных залов</t>
  </si>
  <si>
    <t>92.33</t>
  </si>
  <si>
    <t>Деятельность ярмарок и парков с аттракционами</t>
  </si>
  <si>
    <t>92.34</t>
  </si>
  <si>
    <t>92.34.1</t>
  </si>
  <si>
    <t>Деятельность цирков</t>
  </si>
  <si>
    <t>92.34.2</t>
  </si>
  <si>
    <t>Деятельность танцплощадок, дискотек, школ танцев</t>
  </si>
  <si>
    <t>92.34.3</t>
  </si>
  <si>
    <t>Прочая зрелищно - развлекательная деятельность, не включенная в другие группировки</t>
  </si>
  <si>
    <t>92.4</t>
  </si>
  <si>
    <t>Деятельность информационных агентств</t>
  </si>
  <si>
    <t>92.40</t>
  </si>
  <si>
    <t>92.5</t>
  </si>
  <si>
    <t>Прочая деятельность в области культуры</t>
  </si>
  <si>
    <t>92.51</t>
  </si>
  <si>
    <t>Деятельность библиотек, архивов, учреждений клубного типа</t>
  </si>
  <si>
    <t>92.52</t>
  </si>
  <si>
    <t>Деятельность музеев и охрана исторических мест и зданий</t>
  </si>
  <si>
    <t>92.53</t>
  </si>
  <si>
    <t>Деятельность ботанических садов, зоопарков и заповедников</t>
  </si>
  <si>
    <t>92.6</t>
  </si>
  <si>
    <t>Деятельность в области спорта</t>
  </si>
  <si>
    <t>92.61</t>
  </si>
  <si>
    <t>Деятельность спортивных объектов</t>
  </si>
  <si>
    <t>92.62</t>
  </si>
  <si>
    <t>Прочая деятельность в области спорта</t>
  </si>
  <si>
    <t>92.7</t>
  </si>
  <si>
    <t>Прочая деятельность по организации отдыха и развлечений</t>
  </si>
  <si>
    <t>92.71</t>
  </si>
  <si>
    <t>Деятельность по организации азартных игр</t>
  </si>
  <si>
    <t>92.72</t>
  </si>
  <si>
    <t>Прочая деятельность по организации отдыха и развлечений, не включенная в другие группировки</t>
  </si>
  <si>
    <t>93</t>
  </si>
  <si>
    <t>Предоставление персональных услуг</t>
  </si>
  <si>
    <t>93.0</t>
  </si>
  <si>
    <t>93.01</t>
  </si>
  <si>
    <t>Стирка, химическая чистка и окрашивание текстильных и меховых изделий</t>
  </si>
  <si>
    <t>93.02</t>
  </si>
  <si>
    <t>Предоставление услуг парикмахерскими и салонами красоты</t>
  </si>
  <si>
    <t>93.03</t>
  </si>
  <si>
    <t>Организация похорон и предоставление связанных с ними услуг</t>
  </si>
  <si>
    <t>93.04</t>
  </si>
  <si>
    <t>Физкультурно - оздоровительная деятельность</t>
  </si>
  <si>
    <t>93.05</t>
  </si>
  <si>
    <t>Предоставление прочих персональных услуг</t>
  </si>
  <si>
    <t>95</t>
  </si>
  <si>
    <t>Предоставление услуг по ведению домашнего хозяйства</t>
  </si>
  <si>
    <t>95.0</t>
  </si>
  <si>
    <t>95.00</t>
  </si>
  <si>
    <t>99</t>
  </si>
  <si>
    <t>Деятельность экстерриториальных организаций</t>
  </si>
  <si>
    <t>99.0</t>
  </si>
  <si>
    <t>99.00</t>
  </si>
  <si>
    <t>51.21</t>
  </si>
  <si>
    <t>Оптовая торговля зерном, семенами и кормами для сельскохозяйственных животных</t>
  </si>
  <si>
    <t>51.21.1</t>
  </si>
  <si>
    <t>Оптовая торговля зерном</t>
  </si>
  <si>
    <t>51.21.2</t>
  </si>
  <si>
    <t>Оптовая торговля семенами, кроме масличных семян</t>
  </si>
  <si>
    <t>51.21.3</t>
  </si>
  <si>
    <t>Оптовая торговля масличными семенами и маслосодержащими плодами</t>
  </si>
  <si>
    <t>51.21.4</t>
  </si>
  <si>
    <t>Оптовая торговля кормами для сельскохозяйственных животных</t>
  </si>
  <si>
    <t>51.21.5</t>
  </si>
  <si>
    <t>Оптовая торговля сельскохозяйственным сырьем, не включенным в другие группировки</t>
  </si>
  <si>
    <t>51.22</t>
  </si>
  <si>
    <t>Оптовая торговля цветами и другими растениями</t>
  </si>
  <si>
    <t>51.23</t>
  </si>
  <si>
    <t>Оптовая торговля живыми животными</t>
  </si>
  <si>
    <t>51.24</t>
  </si>
  <si>
    <t>Оптовая торговля шкурами и кожей</t>
  </si>
  <si>
    <t>51.25</t>
  </si>
  <si>
    <t>Оптовая торговля необработанным табаком</t>
  </si>
  <si>
    <t>51.3</t>
  </si>
  <si>
    <t>Оптовая торговля пищевыми продуктами, включая напитки, и табачными изделиями</t>
  </si>
  <si>
    <t>51.31</t>
  </si>
  <si>
    <t>Оптовая торговля фруктами, овощами и картофелем</t>
  </si>
  <si>
    <t>51.31.1</t>
  </si>
  <si>
    <t>Оптовая торговля картофелем</t>
  </si>
  <si>
    <t>51.31.2</t>
  </si>
  <si>
    <t>Оптовая торговля непереработанными овощами, фруктами и орехами</t>
  </si>
  <si>
    <t>51.32</t>
  </si>
  <si>
    <t>Оптовая торговля мясом, мясом птицы, продуктами и консервами из мяса и мяса птицы</t>
  </si>
  <si>
    <t>51.32.1</t>
  </si>
  <si>
    <t>Оптовая торговля мясом и мясом птицы, включая субпродукты</t>
  </si>
  <si>
    <t>51.32.11</t>
  </si>
  <si>
    <t>Оптовая торговля мясом, включая субпродукты</t>
  </si>
  <si>
    <t>51.32.12</t>
  </si>
  <si>
    <t>Оптовая торговля мясом птицы, включая субпродукты</t>
  </si>
  <si>
    <t>51.32.2</t>
  </si>
  <si>
    <t>Оптовая торговля продуктами из мяса и мяса птицы</t>
  </si>
  <si>
    <t>51.32.3</t>
  </si>
  <si>
    <t>Оптовая торговля консервами из мяса и мяса птицы</t>
  </si>
  <si>
    <t>51.33</t>
  </si>
  <si>
    <t>Производство статуэток и прочих украшений из стекла, полученных методом выдувания из расплавленной стеклянной массы</t>
  </si>
  <si>
    <t>26.15.85</t>
  </si>
  <si>
    <t>Производство изделий из стекла для промышленности и сельского хозяйства, не включенных в другие группировки: баков, чанов, резервуаров, цилиндров, змеевиков, желобов и т.п.</t>
  </si>
  <si>
    <t>26.2</t>
  </si>
  <si>
    <t>Производство керамических изделий, кроме используемых в строительстве</t>
  </si>
  <si>
    <t>26.21</t>
  </si>
  <si>
    <t>Производство хозяйственных и декоративных керамических изделий</t>
  </si>
  <si>
    <t>26.22</t>
  </si>
  <si>
    <t>Производство керамических санитарно - технических изделий</t>
  </si>
  <si>
    <t>26.23</t>
  </si>
  <si>
    <t>Производство керамических электроизоляторов и изолирующей арматуры</t>
  </si>
  <si>
    <t>26.24</t>
  </si>
  <si>
    <t>27.42.5</t>
  </si>
  <si>
    <t>Производство полуфабрикатов из алюминия или алюминиевых сплавов</t>
  </si>
  <si>
    <t>27.43</t>
  </si>
  <si>
    <t>Производство свинца, цинка и олова</t>
  </si>
  <si>
    <t>27.44</t>
  </si>
  <si>
    <t>Производство меди</t>
  </si>
  <si>
    <t>27.45</t>
  </si>
  <si>
    <t>Производство прочих цветных металлов</t>
  </si>
  <si>
    <t>27.5</t>
  </si>
  <si>
    <t>Производство отливок</t>
  </si>
  <si>
    <t>27.51</t>
  </si>
  <si>
    <t>Производство чугунных отливок</t>
  </si>
  <si>
    <t>27.52</t>
  </si>
  <si>
    <t>Производство стальных отливок</t>
  </si>
  <si>
    <t>27.53</t>
  </si>
  <si>
    <t>Производство отливок из легких металлов</t>
  </si>
  <si>
    <t>27.54</t>
  </si>
  <si>
    <t>Производство отливок из прочих цветных металлов</t>
  </si>
  <si>
    <t>28</t>
  </si>
  <si>
    <t>Производство готовых металлических изделий</t>
  </si>
  <si>
    <t>28.1</t>
  </si>
  <si>
    <t>Производство строительных металлических конструкций и изделий</t>
  </si>
  <si>
    <t>28.11</t>
  </si>
  <si>
    <t>Производство строительных металлических конструкций</t>
  </si>
  <si>
    <t>28.12</t>
  </si>
  <si>
    <t>Производство строительных металлических изделий</t>
  </si>
  <si>
    <t>28.2</t>
  </si>
  <si>
    <t>Производство металлических резервуаров, радиаторов и котлов центрального отопления</t>
  </si>
  <si>
    <t>28.21</t>
  </si>
  <si>
    <t>Производство металлических цистерн, резервуаров и прочих емкостей</t>
  </si>
  <si>
    <t>28.22</t>
  </si>
  <si>
    <t>Производство радиаторов и котлов центрального отопления</t>
  </si>
  <si>
    <t>28.22.1</t>
  </si>
  <si>
    <t>Производство радиаторов</t>
  </si>
  <si>
    <t>28.22.2</t>
  </si>
  <si>
    <t>Производство котлов центрального отопления</t>
  </si>
  <si>
    <t>28.22.9</t>
  </si>
  <si>
    <t>Предоставление услуг по ремонту и техническому обслуживанию котлов центрального отопления</t>
  </si>
  <si>
    <t>28.3</t>
  </si>
  <si>
    <t>Производство паровых котлов, кроме котлов центрального отопления; производство ядерных реакторов</t>
  </si>
  <si>
    <t>28.30</t>
  </si>
  <si>
    <t>28.30.1</t>
  </si>
  <si>
    <t>Производство паровых котлов и их составных частей</t>
  </si>
  <si>
    <t>28.30.2</t>
  </si>
  <si>
    <t>60.24.2</t>
  </si>
  <si>
    <t>Деятельность автомобильного грузового неспециализированного транспорта</t>
  </si>
  <si>
    <t>60.24.3</t>
  </si>
  <si>
    <t>Аренда грузового автомобильного транспорта с водителем</t>
  </si>
  <si>
    <t>60.3</t>
  </si>
  <si>
    <t>Транспортирование по трубопроводам</t>
  </si>
  <si>
    <t>60.30</t>
  </si>
  <si>
    <t>60.30.1</t>
  </si>
  <si>
    <t>Транспортирование по трубопроводам нефти и нефтепродуктов</t>
  </si>
  <si>
    <t>60.30.11</t>
  </si>
  <si>
    <t>Транспортирование по трубопроводам нефти</t>
  </si>
  <si>
    <t>60.30.12</t>
  </si>
  <si>
    <t>Транспортирование по трубопроводам нефтепродуктов</t>
  </si>
  <si>
    <t>60.30.2</t>
  </si>
  <si>
    <t>Транспортирование по трубопроводам газа и продуктов его переработки</t>
  </si>
  <si>
    <t>60.30.21</t>
  </si>
  <si>
    <t>Транспортирование по трубопроводам газа</t>
  </si>
  <si>
    <t>60.30.22</t>
  </si>
  <si>
    <t>Транспортирование по трубопроводам продуктов переработки газа</t>
  </si>
  <si>
    <t>60.30.3</t>
  </si>
  <si>
    <t>Транспортирование по трубопроводам прочих видов грузов</t>
  </si>
  <si>
    <t>61</t>
  </si>
  <si>
    <t>Деятельность водного транспорта</t>
  </si>
  <si>
    <t>61.1</t>
  </si>
  <si>
    <t>Деятельность морского транспорта</t>
  </si>
  <si>
    <t>61.10</t>
  </si>
  <si>
    <t>61.10.1</t>
  </si>
  <si>
    <t>Деятельность морского пассажирского транспорта</t>
  </si>
  <si>
    <t>61.10.2</t>
  </si>
  <si>
    <t>Деятельность морского грузового транспорта</t>
  </si>
  <si>
    <t>61.10.3</t>
  </si>
  <si>
    <t>Аренда морских транспортных средств с экипажем; предоставление маневровых услуг</t>
  </si>
  <si>
    <t>61.2</t>
  </si>
  <si>
    <t>Деятельность внутреннего водного транспорта</t>
  </si>
  <si>
    <t>61.20</t>
  </si>
  <si>
    <t>61.20.1</t>
  </si>
  <si>
    <t>Деятельность внутреннего водного пассажирского транспорта</t>
  </si>
  <si>
    <t>61.20.2</t>
  </si>
  <si>
    <t>Деятельность внутреннего водного грузового транспорта</t>
  </si>
  <si>
    <t>61.20.3</t>
  </si>
  <si>
    <t>Аренда внутренних водных транспортных средств с экипажем; предоставление маневровых услуг</t>
  </si>
  <si>
    <t>61.20.4</t>
  </si>
  <si>
    <t>Деятельность по обеспечению лесосплава (без сплава в плотах судовой тягой)</t>
  </si>
  <si>
    <t>62</t>
  </si>
  <si>
    <t>Деятельность воздушного транспорта</t>
  </si>
  <si>
    <t>62.1</t>
  </si>
  <si>
    <t>Деятельность воздушного транспорта, подчиняющегося расписанию</t>
  </si>
  <si>
    <t>62.10</t>
  </si>
  <si>
    <t>62.10.1</t>
  </si>
  <si>
    <t>Деятельность воздушного пассажирского транспорта, подчиняющегося расписанию</t>
  </si>
  <si>
    <t>62.10.2</t>
  </si>
  <si>
    <t>Деятельность воздушного грузового транспорта, подчиняющегося расписанию</t>
  </si>
  <si>
    <t>62.2</t>
  </si>
  <si>
    <t>Деятельность воздушного транспорта, не подчиняющегося расписанию</t>
  </si>
  <si>
    <t>62.20</t>
  </si>
  <si>
    <t>62.20.1</t>
  </si>
  <si>
    <t>Деятельность воздушного пассажирского транспорта, не подчиняющегося расписанию</t>
  </si>
  <si>
    <t>62.20.2</t>
  </si>
  <si>
    <t>Деятельность воздушного грузового транспорта, не подчиняющегося расписанию</t>
  </si>
  <si>
    <t>62.20.3</t>
  </si>
  <si>
    <t>Аренда воздушного транспорта с экипажем</t>
  </si>
  <si>
    <t>62.3</t>
  </si>
  <si>
    <t>Деятельность космического транспорта</t>
  </si>
  <si>
    <t>62.30</t>
  </si>
  <si>
    <t>62.30.1</t>
  </si>
  <si>
    <t>Выведение в космическое пространство космических объектов</t>
  </si>
  <si>
    <t>62.30.11</t>
  </si>
  <si>
    <t>Производство щипаной шерсти, сырых шкур и кож крупного рогатого скота, животных семейства лошадиных, овец, коз и свиней</t>
  </si>
  <si>
    <t>15.11.3</t>
  </si>
  <si>
    <t>Производство пищевых животных жиров</t>
  </si>
  <si>
    <t>15.11.4</t>
  </si>
  <si>
    <t>Производство непищевых субпродуктов</t>
  </si>
  <si>
    <t>15.12</t>
  </si>
  <si>
    <t>Производство мяса сельскохозяйственной птицы и кроликов</t>
  </si>
  <si>
    <t>15.12.1</t>
  </si>
  <si>
    <t>Производство мяса и пищевых субпродуктов сельскохозяйственной птицы и кроликов</t>
  </si>
  <si>
    <t>15.12.2</t>
  </si>
  <si>
    <t>Производство пера и пуха</t>
  </si>
  <si>
    <t>15.13</t>
  </si>
  <si>
    <t>Производство продуктов из мяса и мяса птицы</t>
  </si>
  <si>
    <t>15.13.1</t>
  </si>
  <si>
    <t>Производство готовых и консервированных продуктов из мяса, мяса птицы, мясных субпродуктов и крови животных</t>
  </si>
  <si>
    <t>15.13.9</t>
  </si>
  <si>
    <t>Предоставление услуг по тепловой обработке и прочим способам переработки мясных продуктов</t>
  </si>
  <si>
    <t>15.2</t>
  </si>
  <si>
    <t>Переработка и консервирование рыбо- и морепродуктов</t>
  </si>
  <si>
    <t>15.20</t>
  </si>
  <si>
    <t>15.3</t>
  </si>
  <si>
    <t>Переработка и консервирование картофеля, фруктов и овощей</t>
  </si>
  <si>
    <t>15.31</t>
  </si>
  <si>
    <t>предоставление субъектам инвестиционной деятельности льгот по аренде имущества, являющегося государственной собственностью Кемеровской области и необходимого для реализации приоритетных инвестиционных проектов;</t>
  </si>
  <si>
    <t>Транспортная обработка грузов</t>
  </si>
  <si>
    <t>63.11.1</t>
  </si>
  <si>
    <t>Транспортная обработка контейнеров</t>
  </si>
  <si>
    <t>63.11.2</t>
  </si>
  <si>
    <t>Транспортная обработка прочих грузов</t>
  </si>
  <si>
    <t>63.12</t>
  </si>
  <si>
    <t>Хранение и складирование</t>
  </si>
  <si>
    <t>63.12.1</t>
  </si>
  <si>
    <t>Хранение и складирование замороженных или охлажденных грузов</t>
  </si>
  <si>
    <t>63.12.2</t>
  </si>
  <si>
    <t>Хранение и складирование жидких или газообразных грузов</t>
  </si>
  <si>
    <t>63.12.21</t>
  </si>
  <si>
    <t>Хранение и складирование нефти и продуктов ее переработки</t>
  </si>
  <si>
    <t>63.12.22</t>
  </si>
  <si>
    <t>Хранение и складирование газа и продуктов его переработки</t>
  </si>
  <si>
    <t>63.12.23</t>
  </si>
  <si>
    <t>Хранение и складирование прочих жидких или газообразных грузов</t>
  </si>
  <si>
    <t>63.12.3</t>
  </si>
  <si>
    <t>Хранение и складирование зерна</t>
  </si>
  <si>
    <t>63.12.4</t>
  </si>
  <si>
    <t>Хранение и складирование прочих грузов</t>
  </si>
  <si>
    <t>63.2</t>
  </si>
  <si>
    <t>Прочая вспомогательная транспортная деятельность</t>
  </si>
  <si>
    <t>63.21</t>
  </si>
  <si>
    <t>Оптовая торговля молочными продуктами, яйцами, пищевыми маслами и жирами</t>
  </si>
  <si>
    <t>51.33.1</t>
  </si>
  <si>
    <t>Оптовая торговля молочными продуктами</t>
  </si>
  <si>
    <t>51.33.2</t>
  </si>
  <si>
    <t>Оптовая торговля яйцами</t>
  </si>
  <si>
    <t>51.33.3</t>
  </si>
  <si>
    <t>Оптовая торговля пищевыми маслами и жирами</t>
  </si>
  <si>
    <t>51.34</t>
  </si>
  <si>
    <t>Оптовая торговля алкогольными и другими напитками</t>
  </si>
  <si>
    <t>51.34.1</t>
  </si>
  <si>
    <t>Оптовая торговля безалкогольными напитками</t>
  </si>
  <si>
    <t>51.34.2</t>
  </si>
  <si>
    <t>Оптовая торговля алкогольными напитками, включая пиво</t>
  </si>
  <si>
    <t>51.34.21</t>
  </si>
  <si>
    <t>Оптовая торговля алкогольными напитками, кроме пива</t>
  </si>
  <si>
    <t>51.34.22</t>
  </si>
  <si>
    <t>Оптовая торговля пивом</t>
  </si>
  <si>
    <t>51.35</t>
  </si>
  <si>
    <t>Оптовая торговля табачными изделиями</t>
  </si>
  <si>
    <t>51.36</t>
  </si>
  <si>
    <t>Оптовая торговля сахаром и сахаристыми кондитерскими изделиями, включая шоколад</t>
  </si>
  <si>
    <t>51.36.1</t>
  </si>
  <si>
    <t>Оптовая торговля сахаром</t>
  </si>
  <si>
    <t>51.36.2</t>
  </si>
  <si>
    <t>Оптовая торговля сахаристыми кондитерскими изделиями, включая шоколад, мороженым и замороженными десертами</t>
  </si>
  <si>
    <t>51.36.21</t>
  </si>
  <si>
    <t>Оптовая торговля сахаристыми кондитерскими изделиями, включая шоколад</t>
  </si>
  <si>
    <t>51.36.22</t>
  </si>
  <si>
    <t>Переработка и консервирование фруктов и овощей, не включенных в другие группировки</t>
  </si>
  <si>
    <t>15.33.1</t>
  </si>
  <si>
    <t>Переработка и консервирование овощей</t>
  </si>
  <si>
    <t>15.33.2</t>
  </si>
  <si>
    <t>Переработка и консервирование фруктов и орехов</t>
  </si>
  <si>
    <t>15.33.9</t>
  </si>
  <si>
    <t>Предоставление услуг по тепловой обработке и прочим способам подготовки овощей и фруктов для консервирования</t>
  </si>
  <si>
    <t>15.4</t>
  </si>
  <si>
    <t>Производство растительных и животных масел и жиров</t>
  </si>
  <si>
    <t>15.41</t>
  </si>
  <si>
    <t>Производство неочищенных масел и жиров</t>
  </si>
  <si>
    <t>15.41.1</t>
  </si>
  <si>
    <t>заместитель начальника управления 
начальник отдела государственной поддержки</t>
  </si>
  <si>
    <t>Производство одежды для новорожденных детей, спортивной одежды и аксессуаров одежды из тканей</t>
  </si>
  <si>
    <t>18.24.21</t>
  </si>
  <si>
    <t>Производство одежды для новорожденных детей из тканей</t>
  </si>
  <si>
    <t>18.24.22</t>
  </si>
  <si>
    <t>Производство спортивной одежды из тканей</t>
  </si>
  <si>
    <t>18.24.23</t>
  </si>
  <si>
    <t>Розничная торговля в неспециализированных магазинах</t>
  </si>
  <si>
    <t>52.11</t>
  </si>
  <si>
    <t>51.39.2</t>
  </si>
  <si>
    <t>Неспециализированная оптовая торговля незамороженными пищевыми продуктами, напитками и табачными изделиями</t>
  </si>
  <si>
    <t>51.4</t>
  </si>
  <si>
    <t>Оптовая торговля непродовольственными потребительскими товарами</t>
  </si>
  <si>
    <t>51.41</t>
  </si>
  <si>
    <t>Оптовая торговля текстильными и галантерейными изделиями</t>
  </si>
  <si>
    <t>51.41.1</t>
  </si>
  <si>
    <t>Оптовая торговля текстильными изделиями, кроме текстильных галантерейных изделий</t>
  </si>
  <si>
    <t>51.41.2</t>
  </si>
  <si>
    <t>Оптовая торговля галантерейными изделиями</t>
  </si>
  <si>
    <t>51.42</t>
  </si>
  <si>
    <t>Оптовая торговля одеждой, включая нательное белье, и обувью</t>
  </si>
  <si>
    <t>51.42.1</t>
  </si>
  <si>
    <t>Оптовая торговля одеждой, кроме нательного белья</t>
  </si>
  <si>
    <t>51.42.2</t>
  </si>
  <si>
    <t>Оптовая торговля нательным бельем</t>
  </si>
  <si>
    <t>51.42.3</t>
  </si>
  <si>
    <t>Оптовая торговля изделиями из меха</t>
  </si>
  <si>
    <t>51.42.4</t>
  </si>
  <si>
    <t>Оптовая торговля обувью</t>
  </si>
  <si>
    <t>51.42.5</t>
  </si>
  <si>
    <t>Оптовая торговля аксессуарами одежды и головными уборами</t>
  </si>
  <si>
    <t>51.43</t>
  </si>
  <si>
    <t>Оптовая торговля бытовыми электротоварами, радио- и телеаппаратурой</t>
  </si>
  <si>
    <t>51.43.1</t>
  </si>
  <si>
    <t>Оптовая торговля бытовыми электротоварами</t>
  </si>
  <si>
    <t>51.43.2</t>
  </si>
  <si>
    <t>Оптовая торговля радио- и телеаппаратурой, техническими носителями информации (с записями и без записей)</t>
  </si>
  <si>
    <t>51.43.21</t>
  </si>
  <si>
    <t>Оптовая торговля радио- и телеаппаратурой</t>
  </si>
  <si>
    <t>51.43.22</t>
  </si>
  <si>
    <t>Оптовая торговля техническими носителями информации (с записями и без записей)</t>
  </si>
  <si>
    <t>51.44</t>
  </si>
  <si>
    <t>Оптовая торговля изделиями из керамики и стекла, обоями, чистящими средствами</t>
  </si>
  <si>
    <t>51.44.1</t>
  </si>
  <si>
    <t>Оптовая торговля ножевыми изделиями и бытовой металлической посудой</t>
  </si>
  <si>
    <t>51.44.2</t>
  </si>
  <si>
    <t>Оптовая торговля изделиями из керамики и стекла</t>
  </si>
  <si>
    <t>51.44.3</t>
  </si>
  <si>
    <t>Оптовая торговля обоями</t>
  </si>
  <si>
    <t>51.44.4</t>
  </si>
  <si>
    <t>Оптовая торговля чистящими средствами</t>
  </si>
  <si>
    <t>51.45</t>
  </si>
  <si>
    <t>Оптовая торговля парфюмерными и косметическими товарами</t>
  </si>
  <si>
    <t>51.45.1</t>
  </si>
  <si>
    <t>Оптовая торговля парфюмерными и косметическими товарами, кроме мыла</t>
  </si>
  <si>
    <t>51.45.2</t>
  </si>
  <si>
    <t>Оптовая торговля туалетным и хозяйственным мылом</t>
  </si>
  <si>
    <t>51.46</t>
  </si>
  <si>
    <t>Оптовая торговля фармацевтическими и медицинскими товарами, изделиями медицинской техники и ортопедическими изделиями</t>
  </si>
  <si>
    <t>51.46.1</t>
  </si>
  <si>
    <t>Оптовая торговля фармацевтическими и медицинскими товарами</t>
  </si>
  <si>
    <t>51.46.2</t>
  </si>
  <si>
    <t>Оптовая торговля изделиями медицинской техники и ортопедическими изделиями</t>
  </si>
  <si>
    <t>51.47</t>
  </si>
  <si>
    <t>Оптовая торговля прочими непродовольственными потребительскими товарами</t>
  </si>
  <si>
    <t>51.47.1</t>
  </si>
  <si>
    <t>Оптовая торговля бытовой мебелью, напольными покрытиями и прочими неэлектрическими бытовыми товарами</t>
  </si>
  <si>
    <t>51.47.11</t>
  </si>
  <si>
    <t>Оптовая торговля бытовой мебелью</t>
  </si>
  <si>
    <t>51.47.12</t>
  </si>
  <si>
    <t>Оптовая торговля неэлектрическими бытовыми приборами</t>
  </si>
  <si>
    <t>51.47.13</t>
  </si>
  <si>
    <t>Оптовая торговля плетеными изделиями, изделиями из пробки, бондарными изделиями и изделиями из дерева</t>
  </si>
  <si>
    <t>51.47.14</t>
  </si>
  <si>
    <t>Оптовая торговля напольными покрытиями</t>
  </si>
  <si>
    <t>51.47.15</t>
  </si>
  <si>
    <t>Оптовая торговля бытовыми товарами, не включенными в другие группировки</t>
  </si>
  <si>
    <t>51.47.2</t>
  </si>
  <si>
    <t>Оптовая торговля книгами, газетами и журналами, писчебумажными и канцелярскими товарами</t>
  </si>
  <si>
    <t>51.47.21</t>
  </si>
  <si>
    <t>Оптовая торговля книгами</t>
  </si>
  <si>
    <t>51.47.22</t>
  </si>
  <si>
    <t>Оптовая торговля газетами и журналами</t>
  </si>
  <si>
    <t>51.47.23</t>
  </si>
  <si>
    <t>Оптовая торговля писчебумажными и канцелярскими товарами</t>
  </si>
  <si>
    <t>51.47.3</t>
  </si>
  <si>
    <t>Оптовая торговля прочими потребительскими товарами</t>
  </si>
  <si>
    <t>51.47.31</t>
  </si>
  <si>
    <t>Оптовая торговля музыкальными инструментами и нотными изданиями</t>
  </si>
  <si>
    <t>51.47.32</t>
  </si>
  <si>
    <t>Оптовая торговля фототоварами и оптическими товарами</t>
  </si>
  <si>
    <t>51.47.33</t>
  </si>
  <si>
    <t>Оптовая торговля играми и игрушками</t>
  </si>
  <si>
    <t>51.47.34</t>
  </si>
  <si>
    <t>Оптовая торговля ювелирными изделиями</t>
  </si>
  <si>
    <t>51.47.35</t>
  </si>
  <si>
    <t>Оптовая торговля спортивными товарами, включая велосипеды</t>
  </si>
  <si>
    <t>51.47.36</t>
  </si>
  <si>
    <t>Оптовая торговля изделиями из кожи и дорожными принадлежностями</t>
  </si>
  <si>
    <t>51.47.37</t>
  </si>
  <si>
    <t>Оптовая торговля прочими потребительскими товарами, не включенными в другие группировки</t>
  </si>
  <si>
    <t>51.5</t>
  </si>
  <si>
    <t>Оптовая торговля несельскохозяйственными промежуточными продуктами, отходами и ломом</t>
  </si>
  <si>
    <t>51.51</t>
  </si>
  <si>
    <t>Оптовая торговля топливом</t>
  </si>
  <si>
    <t>51.51.1</t>
  </si>
  <si>
    <t>Оптовая торговля твердым топливом</t>
  </si>
  <si>
    <t>51.51.2</t>
  </si>
  <si>
    <t>Оптовая торговля моторным топливом, включая авиационный бензин</t>
  </si>
  <si>
    <t>51.51.3</t>
  </si>
  <si>
    <t>Оптовая торговля прочим жидким и газообразным топливом</t>
  </si>
  <si>
    <t>51.52</t>
  </si>
  <si>
    <t>Оптовая торговля металлами и металлическими рудами</t>
  </si>
  <si>
    <t>51.52.1</t>
  </si>
  <si>
    <t>Оптовая торговля металлическими рудами</t>
  </si>
  <si>
    <t>51.52.11</t>
  </si>
  <si>
    <t>Розничная торговля мукой и макаронными изделиями</t>
  </si>
  <si>
    <t>52.27.32</t>
  </si>
  <si>
    <t>Розничная торговля крупами</t>
  </si>
  <si>
    <t>52.27.33</t>
  </si>
  <si>
    <t>Розничная торговля консервированными фруктами, овощами, орехами и т.п.</t>
  </si>
  <si>
    <t>52.27.34</t>
  </si>
  <si>
    <t>транспортный налог</t>
  </si>
  <si>
    <t>5. Налогооблагаемая прибыль</t>
  </si>
  <si>
    <t>6. Налог на прибыль</t>
  </si>
  <si>
    <t>7. Чистая прибыль (п.5 – п.6)</t>
  </si>
  <si>
    <t>1</t>
  </si>
  <si>
    <t>2</t>
  </si>
  <si>
    <t>3</t>
  </si>
  <si>
    <t>4</t>
  </si>
  <si>
    <t>5</t>
  </si>
  <si>
    <t>6</t>
  </si>
  <si>
    <t>7</t>
  </si>
  <si>
    <t>8</t>
  </si>
  <si>
    <t>2. Расходы на оплату труда занятых по проекту, всего</t>
  </si>
  <si>
    <t>руб.</t>
  </si>
  <si>
    <t>%</t>
  </si>
  <si>
    <t>Отклонение</t>
  </si>
  <si>
    <t>Субъект инвестиционной деятельности</t>
  </si>
  <si>
    <t>Предъявление: Отчет</t>
  </si>
  <si>
    <t>Предъявление: При подаче заявления</t>
  </si>
  <si>
    <t>Факт отчетного периода</t>
  </si>
  <si>
    <t>План отчетного периода</t>
  </si>
  <si>
    <t>План накопленным итогом</t>
  </si>
  <si>
    <t>Факт накопленным итогом</t>
  </si>
  <si>
    <t>*Значение показателей представить поквартально для каждого года реализации проекта</t>
  </si>
  <si>
    <t>Виды производимых (реализуемых) товаров (работ, услуг) по проекту</t>
  </si>
  <si>
    <t>Показатели*</t>
  </si>
  <si>
    <t>10. Начисленные платежи в бюджет (сумма пп.1.1, 1.2, 3.3, 3.5.1, 6 за вычетом п.8 и п.9)</t>
  </si>
  <si>
    <t>Статьи расходов</t>
  </si>
  <si>
    <t>Виды производимых (реализуемых) товаров (работ, услуг) по проекту*</t>
  </si>
  <si>
    <t>Оборотные средства</t>
  </si>
  <si>
    <t>6-й год</t>
  </si>
  <si>
    <t>2.3 налог на доходы физических лиц</t>
  </si>
  <si>
    <t>НДПИ (40/60)</t>
  </si>
  <si>
    <t>2.1 налоги и платежи в бюджет</t>
  </si>
  <si>
    <t>2.2 налоги и платежи во внебюджетные фонды</t>
  </si>
  <si>
    <t>Капиталовложения без НДС</t>
  </si>
  <si>
    <t>1.1 налоги и платежи в бюджет</t>
  </si>
  <si>
    <t>1.2 налоги и платежи во внебюджетные фонды</t>
  </si>
  <si>
    <t>1.3 налог на доходы физических лиц</t>
  </si>
  <si>
    <t>1. Выручка от реализации товаров (работ, услуг)  по проекту с НДС и др. налогами</t>
  </si>
  <si>
    <t xml:space="preserve">                    в т.ч.</t>
  </si>
  <si>
    <t>8.1</t>
  </si>
  <si>
    <t>8.2</t>
  </si>
  <si>
    <t>Чистый поток с момента начала реализации проекта (разность п.п.6 и 2)</t>
  </si>
  <si>
    <t>Капиталовложения без НДС накопленным итогом с начала реализации проекта</t>
  </si>
  <si>
    <t>То же накопленным итогом с момента начала реализации проекта</t>
  </si>
  <si>
    <t>1.4 единовременные затраты при оформлении земельного участка</t>
  </si>
  <si>
    <t>2.4 единовременные затраты при оформлении земельного участка</t>
  </si>
  <si>
    <t>4.1 налоги и платежи в бюджет</t>
  </si>
  <si>
    <t>4.2 налоги и платежи во внебюджетные фонды</t>
  </si>
  <si>
    <t>4.4 единовременные затраты при оформлении земельного участка</t>
  </si>
  <si>
    <t>3. Затраты на производство и реализацию товаров (работ, услуг) (без НДС)</t>
  </si>
  <si>
    <t>1.1 НДС</t>
  </si>
  <si>
    <t>1.2 Акцизы, пошлины и др. обязательные платежи</t>
  </si>
  <si>
    <t>31.3</t>
  </si>
  <si>
    <t>Производство изолированных проводов и кабелей</t>
  </si>
  <si>
    <t>31.30</t>
  </si>
  <si>
    <t>31.4</t>
  </si>
  <si>
    <t>Производство химических источников тока (аккумуляторов, первичных элементов и батарей из них)</t>
  </si>
  <si>
    <t>31.40</t>
  </si>
  <si>
    <t>31.40.1</t>
  </si>
  <si>
    <t>Производство первичных элементов, батарей первичных элементов и их частей</t>
  </si>
  <si>
    <t>31.40.2</t>
  </si>
  <si>
    <t>Производство электрических аккумуляторов, аккумуляторных батарей и их частей</t>
  </si>
  <si>
    <t>31.5</t>
  </si>
  <si>
    <t>Производство электрических ламп и осветительного оборудования</t>
  </si>
  <si>
    <t>31.50</t>
  </si>
  <si>
    <t>31.6</t>
  </si>
  <si>
    <t>Производство прочего электрооборудования</t>
  </si>
  <si>
    <t>31.61</t>
  </si>
  <si>
    <t>Производство электрооборудования для двигателей и транспортных средств</t>
  </si>
  <si>
    <t>31.62</t>
  </si>
  <si>
    <t>Производство бумажных изделий хозяйственно - бытового и санитарно - гигиенического назначения</t>
  </si>
  <si>
    <t>21.23</t>
  </si>
  <si>
    <t>Производство писчебумажных изделий</t>
  </si>
  <si>
    <t>21.24</t>
  </si>
  <si>
    <t>Производство обоев</t>
  </si>
  <si>
    <t>21.25</t>
  </si>
  <si>
    <t>Производство прочих изделий из бумаги и картона</t>
  </si>
  <si>
    <t>22</t>
  </si>
  <si>
    <t>Издательская и полиграфическая деятельность, тиражирование записанных носителей информации</t>
  </si>
  <si>
    <t>22.1</t>
  </si>
  <si>
    <t>Издательская деятельность</t>
  </si>
  <si>
    <t>22.11</t>
  </si>
  <si>
    <t>Издание книг</t>
  </si>
  <si>
    <t>22.11.1</t>
  </si>
  <si>
    <t>Издание книг, брошюр, буклетов и аналогичных публикаций, в том числе для слепых</t>
  </si>
  <si>
    <t>22.11.2</t>
  </si>
  <si>
    <t>Издание карт и атласов, в том числе для слепых</t>
  </si>
  <si>
    <t>22.11.3</t>
  </si>
  <si>
    <t>Издание нот, в том числе для слепых</t>
  </si>
  <si>
    <t>22.12</t>
  </si>
  <si>
    <t>Издание газет</t>
  </si>
  <si>
    <t>22.13</t>
  </si>
  <si>
    <t>Издание журналов и периодических публикаций</t>
  </si>
  <si>
    <t>22.14</t>
  </si>
  <si>
    <t>Издание звукозаписей</t>
  </si>
  <si>
    <t>22.15</t>
  </si>
  <si>
    <t>Прочие виды издательской деятельности</t>
  </si>
  <si>
    <t>22.2</t>
  </si>
  <si>
    <t>Полиграфическая деятельность и предоставление услуг в этой области</t>
  </si>
  <si>
    <t>22.21</t>
  </si>
  <si>
    <t>Печатание газет</t>
  </si>
  <si>
    <t>22.22</t>
  </si>
  <si>
    <t>Полиграфическая деятельность, не включенная в другие группировки</t>
  </si>
  <si>
    <t>22.23</t>
  </si>
  <si>
    <t>Брошюровочно - переплетная и отделочная деятельность</t>
  </si>
  <si>
    <t>22.24</t>
  </si>
  <si>
    <t>Изготовление печатных форм</t>
  </si>
  <si>
    <t>22.25</t>
  </si>
  <si>
    <t>Предоставление посреднических услуг при покупке, продаже и аренде нежилого недвижимого имущества</t>
  </si>
  <si>
    <t>70.31.2</t>
  </si>
  <si>
    <t>Предоставление посреднических услуг при оценке недвижимого имущества</t>
  </si>
  <si>
    <t>70.31.21</t>
  </si>
  <si>
    <t>35.11</t>
  </si>
  <si>
    <t>35.11.1</t>
  </si>
  <si>
    <t>Строительство судов</t>
  </si>
  <si>
    <t>35.11.9</t>
  </si>
  <si>
    <t>Предоставление услуг по ремонту и техническому обслуживанию, переделка и разрезка на металлолом судов, плавучих платформ и конструкций</t>
  </si>
  <si>
    <t>35.12</t>
  </si>
  <si>
    <t>Строительство и ремонт спортивных и туристских судов</t>
  </si>
  <si>
    <t>35.12.1</t>
  </si>
  <si>
    <t>Строительство спортивных и туристских (прогулочных) судов</t>
  </si>
  <si>
    <t>35.12.9</t>
  </si>
  <si>
    <t>Предоставление услуг по ремонту и техническому обслуживанию спортивных и туристских (прогулочных) судов</t>
  </si>
  <si>
    <t>35.2</t>
  </si>
  <si>
    <t>Предоставление услуг по монтажу, ремонту и техническому обслуживанию прочего электрооборудования, не включенного в другие группировки</t>
  </si>
  <si>
    <t>32</t>
  </si>
  <si>
    <t>Производство аппаратуры для радио, телевидения и связи</t>
  </si>
  <si>
    <t>32.1</t>
  </si>
  <si>
    <t>Производство электро- и радиоэлементов, электровакуумных приборов</t>
  </si>
  <si>
    <t>32.10</t>
  </si>
  <si>
    <t>32.10.1</t>
  </si>
  <si>
    <t>Производство электрических конденсаторов, включая силовые</t>
  </si>
  <si>
    <t>32.10.2</t>
  </si>
  <si>
    <t>Производство резисторов, включая реостаты и потенциометры</t>
  </si>
  <si>
    <t>32.10.3</t>
  </si>
  <si>
    <t>Производство печатных схем (плат)</t>
  </si>
  <si>
    <t>32.10.4</t>
  </si>
  <si>
    <t>Производство электровакуумных приборов</t>
  </si>
  <si>
    <t>32.10.5</t>
  </si>
  <si>
    <t>Производство полупроводниковых элементов, приборов, включая фоточувствительные и оптоэлектронные; смонтированных пьезоэлектрических кристаллов</t>
  </si>
  <si>
    <t>32.10.51</t>
  </si>
  <si>
    <t>Производство полупроводниковых элементов, приборов, включая фоточувствительные и оптоэлектронные</t>
  </si>
  <si>
    <t>32.10.52</t>
  </si>
  <si>
    <t>Производство смонтированных пьезоэлектрических кристаллов, включая резонаторы, фильтры и прочие устройства</t>
  </si>
  <si>
    <t>32.10.6</t>
  </si>
  <si>
    <t>Производство интегральных схем, микросборок и микромодулей</t>
  </si>
  <si>
    <t>32.10.7</t>
  </si>
  <si>
    <t>Производство частей электровакуумных приборов и прочих электро- и радиоэлементов, не включенных в другие группировки</t>
  </si>
  <si>
    <t>32.2</t>
  </si>
  <si>
    <t>Производство передающей аппаратуры, аппаратуры для проводной телефонной и телеграфной связи</t>
  </si>
  <si>
    <t>32.20</t>
  </si>
  <si>
    <t>32.20.1</t>
  </si>
  <si>
    <t>Производство радио- и телевизионной передающей аппаратуры</t>
  </si>
  <si>
    <t>32.20.2</t>
  </si>
  <si>
    <t>Производство электрической аппаратуры для проводной телефонной или телеграфной связи</t>
  </si>
  <si>
    <t>32.20.3</t>
  </si>
  <si>
    <t>Производство частей теле- и радиопередающей аппаратуры, телефонной или телеграфной электроаппаратуры</t>
  </si>
  <si>
    <t>32.20.9</t>
  </si>
  <si>
    <t>Предоставление услуг по установке, ремонту и техническому обслуживанию теле- и радиопередатчиков</t>
  </si>
  <si>
    <t>32.3</t>
  </si>
  <si>
    <t>Производство аппаратуры для приема, записи и воспроизведения звука и изображения</t>
  </si>
  <si>
    <t>32.30</t>
  </si>
  <si>
    <t>32.30.1</t>
  </si>
  <si>
    <t>Производство радиоприемников</t>
  </si>
  <si>
    <t>32.30.2</t>
  </si>
  <si>
    <t>Производство телевизионных приемников, включая видеомониторы и видеопроекторы</t>
  </si>
  <si>
    <t>32.30.3</t>
  </si>
  <si>
    <t>Капиталовложения в собственность</t>
  </si>
  <si>
    <t>65.23.4</t>
  </si>
  <si>
    <t>Заключение свопов, опционов и других биржевых сделок</t>
  </si>
  <si>
    <t>65.23.5</t>
  </si>
  <si>
    <t>Деятельность холдинг - компаний в области финансового посредничества</t>
  </si>
  <si>
    <t>66</t>
  </si>
  <si>
    <t>Страхование</t>
  </si>
  <si>
    <t>66.0</t>
  </si>
  <si>
    <t>66.01</t>
  </si>
  <si>
    <t>Страхование жизни и накопление</t>
  </si>
  <si>
    <t>66.02</t>
  </si>
  <si>
    <t>Негосударственное пенсионное обеспечение</t>
  </si>
  <si>
    <t>66.02.1</t>
  </si>
  <si>
    <t>Деятельность по негосударственному пенсионному обеспечению</t>
  </si>
  <si>
    <t>66.02.2</t>
  </si>
  <si>
    <t>Страхование ренты</t>
  </si>
  <si>
    <t>66.03</t>
  </si>
  <si>
    <t>Прочие виды страхования</t>
  </si>
  <si>
    <t>66.03.1</t>
  </si>
  <si>
    <t>Дополнительное медицинское страхование</t>
  </si>
  <si>
    <t>66.03.2</t>
  </si>
  <si>
    <t>Имущественное страхование</t>
  </si>
  <si>
    <t>66.03.3</t>
  </si>
  <si>
    <t>Страхование ответственности</t>
  </si>
  <si>
    <t>66.03.4</t>
  </si>
  <si>
    <t>Страхование от несчастных случаев и болезней</t>
  </si>
  <si>
    <t>66.03.5</t>
  </si>
  <si>
    <t>Страхование финансовых рисков</t>
  </si>
  <si>
    <t>66.03.9</t>
  </si>
  <si>
    <t>Прочие виды страхования, не включенные в другие группировки</t>
  </si>
  <si>
    <t>67</t>
  </si>
  <si>
    <t>Вспомогательная деятельность в сфере финансового посредничества и страхования</t>
  </si>
  <si>
    <t>67.1</t>
  </si>
  <si>
    <t>Вспомогательная деятельность в сфере финансового посредничества</t>
  </si>
  <si>
    <t>67.11</t>
  </si>
  <si>
    <t>Управление финансовыми рынками</t>
  </si>
  <si>
    <t>67.11.1</t>
  </si>
  <si>
    <t>Деятельность фондовых, товарных, валютных и валютно - фондовых бирж</t>
  </si>
  <si>
    <t>67.11.11</t>
  </si>
  <si>
    <t>Деятельность по организации торговли на финансовых рынках</t>
  </si>
  <si>
    <t>67.11.12</t>
  </si>
  <si>
    <t>Деятельность по ведению реестра владельцев ценных бумаг (деятельность регистраторов)</t>
  </si>
  <si>
    <t>67.11.13</t>
  </si>
  <si>
    <t>Деятельность по обеспечению эффективности функционирования финансовых рынков</t>
  </si>
  <si>
    <t>67.11.19</t>
  </si>
  <si>
    <t>Прочая деятельность, связанная с управлением финансовыми рынками, не включенная в другие группировки</t>
  </si>
  <si>
    <t>67.12</t>
  </si>
  <si>
    <t>Биржевые операции с фондовыми ценностями</t>
  </si>
  <si>
    <t>67.12.1</t>
  </si>
  <si>
    <t>Брокерская деятельность</t>
  </si>
  <si>
    <t>67.12.2</t>
  </si>
  <si>
    <t>Деятельность по управлению ценными бумагами</t>
  </si>
  <si>
    <t>67.12.3</t>
  </si>
  <si>
    <t>Деятельность по определению взаимных обязательств (клиринг)</t>
  </si>
  <si>
    <t>67.12.4</t>
  </si>
  <si>
    <t>Эмиссионная деятельность</t>
  </si>
  <si>
    <t>67.13</t>
  </si>
  <si>
    <t>Прочая вспомогательная деятельность в сфере финансового посредничества</t>
  </si>
  <si>
    <t>67.13.1</t>
  </si>
  <si>
    <t>Производство навигационных, метеорологических, геодезических, геофизических и аналогичного типа приборов и инструментов</t>
  </si>
  <si>
    <t>33.20.2</t>
  </si>
  <si>
    <t>Производство радиолокационной, радионавигационной аппаратуры и радиоаппаратуры дистанционного управления</t>
  </si>
  <si>
    <t>33.20.3</t>
  </si>
  <si>
    <t>Производство точных весов; производство ручных инструментов для черчения, разметки и математических расчетов; производство ручных инструментов для измерения линейных размеров, не включенных в другие группировки</t>
  </si>
  <si>
    <t>33.20.4</t>
  </si>
  <si>
    <t>Производство приборов для измерения электрических величин и ионизирующих излучений</t>
  </si>
  <si>
    <t>33.20.5</t>
  </si>
  <si>
    <t>Производство приборов для контроля прочих физических величин</t>
  </si>
  <si>
    <t>33.20.6</t>
  </si>
  <si>
    <t>Производство прочих приборов и инструментов для измерения, контроля и испытаний</t>
  </si>
  <si>
    <t>33.20.7</t>
  </si>
  <si>
    <t>Производство приборов и аппаратуры для автоматического регулирования или управления (центров или пультов автоматического управления)</t>
  </si>
  <si>
    <t>33.20.8</t>
  </si>
  <si>
    <t>Производство частей приборов, аппаратов и инструментов для измерения, контроля, испытания, навигации и прочих целей</t>
  </si>
  <si>
    <t>33.20.9</t>
  </si>
  <si>
    <t>Предоставление услуг по монтажу, ремонту и техническому обслуживанию приборов и инструментов для измерения, контроля, испытания, навигации, локации и прочих целей</t>
  </si>
  <si>
    <t>33.3</t>
  </si>
  <si>
    <t>Монтаж приборов контроля и регулирования технологических процессов</t>
  </si>
  <si>
    <t>33.30</t>
  </si>
  <si>
    <t>33.4</t>
  </si>
  <si>
    <t>Розничная торговля туалетным и хозяйственным мылом</t>
  </si>
  <si>
    <t>52.4</t>
  </si>
  <si>
    <t>Прочая розничная торговля в специализированных магазинах</t>
  </si>
  <si>
    <t>52.41</t>
  </si>
  <si>
    <t>Розничная торговля текстильными и галантерейными изделиями</t>
  </si>
  <si>
    <t>52.41.1</t>
  </si>
  <si>
    <t>Розничная торговля текстильными изделиями</t>
  </si>
  <si>
    <t>52.41.2</t>
  </si>
  <si>
    <t>Розничная торговля галантерейными изделиями</t>
  </si>
  <si>
    <t>52.42</t>
  </si>
  <si>
    <t>Розничная торговля одеждой</t>
  </si>
  <si>
    <t>52.42.1</t>
  </si>
  <si>
    <t>Розничная торговля мужской, женской и детской одеждой</t>
  </si>
  <si>
    <t>52.42.2</t>
  </si>
  <si>
    <t>Розничная торговля нательным бельем</t>
  </si>
  <si>
    <t>52.42.3</t>
  </si>
  <si>
    <t>Розничная торговля изделиями из меха</t>
  </si>
  <si>
    <t>52.42.4</t>
  </si>
  <si>
    <t>Розничная торговля одеждой из кожи</t>
  </si>
  <si>
    <t>52.42.5</t>
  </si>
  <si>
    <t>Розничная торговля спортивной одеждой</t>
  </si>
  <si>
    <t>52.42.6</t>
  </si>
  <si>
    <t>Розничная торговля чулочно - носочными изделиями</t>
  </si>
  <si>
    <t>52.42.7</t>
  </si>
  <si>
    <t>Производство моторных железнодорожных, трамвайных вагонов и вагонов метро, автомотрис и автодрезин, кроме транспортных средств для ремонта и технического обслуживания железнодорожных и трамвайных путей</t>
  </si>
  <si>
    <t>35.20.3</t>
  </si>
  <si>
    <t>Производство прочего подвижного состава</t>
  </si>
  <si>
    <t>35.20.31</t>
  </si>
  <si>
    <t>Производство транспортных средств для ремонта и технического обслуживания железнодорожных, трамвайных и прочих путей</t>
  </si>
  <si>
    <t>35.20.32</t>
  </si>
  <si>
    <t>Производство несамоходных пассажирских железнодорожных, трамвайных вагонов и вагонов метро, багажных, почтовых и прочих вагонов специального назначения, кроме вагонов, предназначенных для ремонта и технического обслуживания путей</t>
  </si>
  <si>
    <t>35.20.33</t>
  </si>
  <si>
    <t>Производство несамоходных железнодорожных, трамвайных и прочих вагонов для перевозки грузов</t>
  </si>
  <si>
    <t>35.20.4</t>
  </si>
  <si>
    <t>Производство частей железнодорожных локомотивов, трамвайных и прочих моторных вагонов и подвижного состава; производство путевого оборудования и устройств для железнодорожных, трамвайных и прочих путей, механического и электромеханического; оборудования д</t>
  </si>
  <si>
    <t>35.20.9</t>
  </si>
  <si>
    <t>Предоставление услуг по ремонту, техническому обслуживанию и переделке железнодорожных локомотивов, трамвайных и прочих моторных вагонов и подвижного состава</t>
  </si>
  <si>
    <t>35.3</t>
  </si>
  <si>
    <t>Производство летательных аппаратов, включая космические</t>
  </si>
  <si>
    <t>35.30</t>
  </si>
  <si>
    <t>35.30.1</t>
  </si>
  <si>
    <t>Производство силовых установок и двигателей для летательных аппаратов или космических аппаратов; устройств для ускоренного взлета самолетов, палубных тормозных устройств; наземных летных тренажеров для летного состава и их частей</t>
  </si>
  <si>
    <t>35.30.11</t>
  </si>
  <si>
    <t>Производство двигателей летательных аппаратов с искровым зажиганием и их частей</t>
  </si>
  <si>
    <t>35.30.12</t>
  </si>
  <si>
    <t>Производство турбореактивных и турбовинтовых двигателей и их частей</t>
  </si>
  <si>
    <t>35.30.13</t>
  </si>
  <si>
    <t>Производство реактивных двигателей, кроме турбореактивных, и их частей</t>
  </si>
  <si>
    <t>35.30.14</t>
  </si>
  <si>
    <t>Собственные средства инвестора, млн. руб.</t>
  </si>
  <si>
    <t>4.2</t>
  </si>
  <si>
    <t>Заемные средства инвестора, млн. руб.</t>
  </si>
  <si>
    <t>Количество новых рабочих мест</t>
  </si>
  <si>
    <t>9</t>
  </si>
  <si>
    <t>10</t>
  </si>
  <si>
    <t>11</t>
  </si>
  <si>
    <t>Срок окупаемости капитальных вложений, лет</t>
  </si>
  <si>
    <t>Дата окупаемости</t>
  </si>
  <si>
    <t>Период осуществления капиталовложений</t>
  </si>
  <si>
    <t>Средняя заработная плата одного работающего по проекту, тыс. руб.</t>
  </si>
  <si>
    <t>СВЕДЕНИЯ О ПОКАЗАТЕЛЯХ ПРОЕКТА</t>
  </si>
  <si>
    <t>Капитальные вложения</t>
  </si>
  <si>
    <t>факт отчетного периода - за квартал</t>
  </si>
  <si>
    <t>факт накопленным итогом - за квартал, полугодие, и т.д.</t>
  </si>
  <si>
    <t>1. Государственная поддержка, всего, в том числе по формам</t>
  </si>
  <si>
    <t>2. Начислено обязательных платежей (без учета льгот), всего,
в том числе</t>
  </si>
  <si>
    <t>3. Бюджетный эффект (разность показателей  п.2 и п.1)</t>
  </si>
  <si>
    <t>5. Бюджетный эффект в части консолидированного бюджета Кемеровской области (разность показателей  п.4 и п.1)</t>
  </si>
  <si>
    <t>Таблица 1. Освоение инвестиций и источники финансирования</t>
  </si>
  <si>
    <t>ИСТОЧНИКИ ФИНАНСИРОВАНИЯ</t>
  </si>
  <si>
    <t>ОСВОЕНИЕ ИНВЕСТИЦИЙ</t>
  </si>
  <si>
    <t>Таблица 3. Выручка от реализации продукции</t>
  </si>
  <si>
    <t>Таблица 4. Численность занятых, расходы на оплату труда и отчисления на социальные нужды</t>
  </si>
  <si>
    <t>Таблица 5. Основные средства</t>
  </si>
  <si>
    <t>Таблица 6. Финансовые результаты</t>
  </si>
  <si>
    <r>
      <t xml:space="preserve">1. Выручка от реализации товаров (работ, услуг) по проекту </t>
    </r>
    <r>
      <rPr>
        <sz val="11"/>
        <color indexed="12"/>
        <rFont val="Times New Roman"/>
        <family val="1"/>
        <charset val="204"/>
      </rPr>
      <t>с НДС</t>
    </r>
    <r>
      <rPr>
        <sz val="11"/>
        <color indexed="8"/>
        <rFont val="Times New Roman"/>
        <family val="1"/>
        <charset val="204"/>
      </rPr>
      <t xml:space="preserve"> и др. налогами</t>
    </r>
  </si>
  <si>
    <t>Остаточная стоимость основных средств организации, на конец периода накопленным итогом</t>
  </si>
  <si>
    <t>Среднегодовая остаточная стоимость основных средств организации</t>
  </si>
  <si>
    <t>Налог на имущество организаций</t>
  </si>
  <si>
    <t>Остаточная стоимость всех основных средств, участвующих в проекте, на конец периода накопленным итогом</t>
  </si>
  <si>
    <t>Производство железных порошков, прочей металлопродукции из стального проката, не включенной в другие группировки</t>
  </si>
  <si>
    <t>27.35.1</t>
  </si>
  <si>
    <t>Производство железных порошков</t>
  </si>
  <si>
    <t>27.35.2</t>
  </si>
  <si>
    <t>Производство изделий из стального проката для верхнего строения железнодорожного пути</t>
  </si>
  <si>
    <t>27.35.3</t>
  </si>
  <si>
    <t>Производство профилей и конструкций шпунтового типа из стального проката</t>
  </si>
  <si>
    <t>27.4</t>
  </si>
  <si>
    <t>Производство цветных металлов</t>
  </si>
  <si>
    <t>27.41</t>
  </si>
  <si>
    <t>Производство драгоценных металлов</t>
  </si>
  <si>
    <t>27.42</t>
  </si>
  <si>
    <t>Производство алюминия</t>
  </si>
  <si>
    <t>27.42.1</t>
  </si>
  <si>
    <t>Производство сырья для получения алюминия</t>
  </si>
  <si>
    <t>27.42.11</t>
  </si>
  <si>
    <t>Производство оксида алюминия (глинозема)</t>
  </si>
  <si>
    <t>27.42.12</t>
  </si>
  <si>
    <t>Производство криолита и фтористого алюминия</t>
  </si>
  <si>
    <t>27.42.2</t>
  </si>
  <si>
    <t>Производство первичного алюминия</t>
  </si>
  <si>
    <t>27.42.3</t>
  </si>
  <si>
    <t>Производство алюминиевых порошков</t>
  </si>
  <si>
    <t>27.42.4</t>
  </si>
  <si>
    <t>Производство общестроительных работ по строительству мостов, надземных автомобильных дорог, тоннелей и подземных дорог</t>
  </si>
  <si>
    <t>45.21.3</t>
  </si>
  <si>
    <t>45.2</t>
  </si>
  <si>
    <t>Строительство зданий и сооружений</t>
  </si>
  <si>
    <t>45.21</t>
  </si>
  <si>
    <t>Производство общестроительных работ</t>
  </si>
  <si>
    <t>45.21.1</t>
  </si>
  <si>
    <t>Производство общестроительных работ по возведению зданий</t>
  </si>
  <si>
    <t>45.21.2</t>
  </si>
  <si>
    <t>Консультирование по аппаратным средствам вычислительной техники</t>
  </si>
  <si>
    <t>72.10</t>
  </si>
  <si>
    <t>72.2</t>
  </si>
  <si>
    <t>Разработка программного обеспечения и консультирование в этой области</t>
  </si>
  <si>
    <t>72.20</t>
  </si>
  <si>
    <t>72.3</t>
  </si>
  <si>
    <t>Обработка данных</t>
  </si>
  <si>
    <t>72.30</t>
  </si>
  <si>
    <t>72.4</t>
  </si>
  <si>
    <t>Деятельность по созданию и использованию баз данных и информационных ресурсов</t>
  </si>
  <si>
    <t>72.40</t>
  </si>
  <si>
    <t>72.5</t>
  </si>
  <si>
    <t>Техническое обслуживание и ремонт офисных машин и вычислительной техники</t>
  </si>
  <si>
    <t>72.50</t>
  </si>
  <si>
    <t>72.6</t>
  </si>
  <si>
    <t>Производство ювелирных изделий и технических изделий из драгоценных металлов и драгоценных камней</t>
  </si>
  <si>
    <t>36.22.1</t>
  </si>
  <si>
    <t>Производство изделий технического назначения из драгоценных металлов</t>
  </si>
  <si>
    <t>36.22.2</t>
  </si>
  <si>
    <t>Производство изделий технического назначения из драгоценных камней</t>
  </si>
  <si>
    <t>36.22.3</t>
  </si>
  <si>
    <t>Обработка алмазов</t>
  </si>
  <si>
    <t>36.22.4</t>
  </si>
  <si>
    <t>Обработка драгоценных, кроме алмазов, полудрагоценных, поделочных и синтетических камней</t>
  </si>
  <si>
    <t>36.22.5</t>
  </si>
  <si>
    <t>Производство ювелирных изделий</t>
  </si>
  <si>
    <t>36.3</t>
  </si>
  <si>
    <t>Производство музыкальных инструментов</t>
  </si>
  <si>
    <t>36.30</t>
  </si>
  <si>
    <t>36.4</t>
  </si>
  <si>
    <t>Производство спортивных товаров</t>
  </si>
  <si>
    <t>36.40</t>
  </si>
  <si>
    <t>36.5</t>
  </si>
  <si>
    <t>Производство игр и игрушек</t>
  </si>
  <si>
    <t>36.50</t>
  </si>
  <si>
    <t>36.6</t>
  </si>
  <si>
    <t>Производство различной продукции, не включенной в другие группировки</t>
  </si>
  <si>
    <t>36.61</t>
  </si>
  <si>
    <t>Производство ювелирных изделий из недрагоценных материалов</t>
  </si>
  <si>
    <t>36.62</t>
  </si>
  <si>
    <t>Производство метел и щеток</t>
  </si>
  <si>
    <t>36.63</t>
  </si>
  <si>
    <t>Производство прочей продукции, не включенной в другие группировки</t>
  </si>
  <si>
    <t>36.63.1</t>
  </si>
  <si>
    <t>Производство каруселей, качелей, тиров и прочих ярмарочных аттракционов</t>
  </si>
  <si>
    <t>36.63.2</t>
  </si>
  <si>
    <t>Производство пишущих принадлежностей</t>
  </si>
  <si>
    <t>36.63.3</t>
  </si>
  <si>
    <t>Производство зонтов, тростей, пуговиц, кнопок, застежек - молний</t>
  </si>
  <si>
    <t>36.63.4</t>
  </si>
  <si>
    <t>Производство линолеума на текстильной основе</t>
  </si>
  <si>
    <t>36.63.5</t>
  </si>
  <si>
    <t>Производство изделий из волоса человека или животных; производство аналогичных изделий из текстильных материалов</t>
  </si>
  <si>
    <t>36.63.6</t>
  </si>
  <si>
    <t>Производство спичек и зажигалок</t>
  </si>
  <si>
    <t>36.63.7</t>
  </si>
  <si>
    <t>Производство прочих изделий, не включенных в другие группировки</t>
  </si>
  <si>
    <t>37</t>
  </si>
  <si>
    <t>Обработка вторичного сырья</t>
  </si>
  <si>
    <t>37.1</t>
  </si>
  <si>
    <t>Обработка металлических отходов и лома</t>
  </si>
  <si>
    <t>37.10</t>
  </si>
  <si>
    <t>37.10.1</t>
  </si>
  <si>
    <t>Обработка отходов и лома черных металлов</t>
  </si>
  <si>
    <t>37.10.2</t>
  </si>
  <si>
    <t>Обработка отходов и лома цветных металлов</t>
  </si>
  <si>
    <t>37.10.21</t>
  </si>
  <si>
    <t>Обработка отходов и лома цветных металлов, кроме драгоценных</t>
  </si>
  <si>
    <t>37.10.22</t>
  </si>
  <si>
    <t>Обработка отходов и лома драгоценных металлов</t>
  </si>
  <si>
    <t>37.2</t>
  </si>
  <si>
    <t>Обработка неметаллических отходов и лома</t>
  </si>
  <si>
    <t>37.20</t>
  </si>
  <si>
    <t>37.20.1</t>
  </si>
  <si>
    <t>Обработка отходов резины</t>
  </si>
  <si>
    <t>37.20.2</t>
  </si>
  <si>
    <t>Обработка отходов и лома пластмасс</t>
  </si>
  <si>
    <t>37.20.3</t>
  </si>
  <si>
    <t>Обработка отходов и лома стекла</t>
  </si>
  <si>
    <t>37.20.4</t>
  </si>
  <si>
    <t>Обработка отходов текстильных материалов</t>
  </si>
  <si>
    <t>37.20.5</t>
  </si>
  <si>
    <t>Обработка отходов бумаги и картона</t>
  </si>
  <si>
    <t>37.20.6</t>
  </si>
  <si>
    <t>Обработка отходов драгоценных камней</t>
  </si>
  <si>
    <t>37.20.7</t>
  </si>
  <si>
    <t>Обработка прочих неметаллических отходов и лома</t>
  </si>
  <si>
    <t>40</t>
  </si>
  <si>
    <t>Производство, передача и распределение электроэнергии, газа, пара и горячей воды</t>
  </si>
  <si>
    <t>40.1</t>
  </si>
  <si>
    <t>Производство, передача и распределение электроэнергии</t>
  </si>
  <si>
    <t>40.10</t>
  </si>
  <si>
    <t>40.10.1</t>
  </si>
  <si>
    <t>Производство электроэнергии</t>
  </si>
  <si>
    <t>40.10.11</t>
  </si>
  <si>
    <t>Производство электроэнергии тепловыми электростанциями</t>
  </si>
  <si>
    <t>40.10.12</t>
  </si>
  <si>
    <t>Производство электроэнергии гидроэлектростанциями</t>
  </si>
  <si>
    <t>40.10.13</t>
  </si>
  <si>
    <t>Производство электроэнергии атомными электростанциями</t>
  </si>
  <si>
    <t>40.10.14</t>
  </si>
  <si>
    <t>Производство электроэнергии прочими электростанциями и промышленными блок - станциями</t>
  </si>
  <si>
    <t>40.10.2</t>
  </si>
  <si>
    <t>Передача электроэнергии</t>
  </si>
  <si>
    <t>40.10.3</t>
  </si>
  <si>
    <t>Распределение электроэнергии</t>
  </si>
  <si>
    <t>40.10.4</t>
  </si>
  <si>
    <t>Деятельность по обеспечению работоспособности электростанций</t>
  </si>
  <si>
    <t>40.10.41</t>
  </si>
  <si>
    <t>Деятельность по обеспечению работоспособности тепловых электростанций</t>
  </si>
  <si>
    <t>40.10.42</t>
  </si>
  <si>
    <t>Деятельность по обеспечению работоспособности гидроэлектростанций</t>
  </si>
  <si>
    <t>40.10.43</t>
  </si>
  <si>
    <t>Деятельность по обеспечению работоспособности атомных электростанций</t>
  </si>
  <si>
    <t>40.10.44</t>
  </si>
  <si>
    <t>Деятельность по обеспечению работоспособности прочих электростанций и промышленных блок - станций</t>
  </si>
  <si>
    <t>40.10.5</t>
  </si>
  <si>
    <t>Деятельность по обеспечению работоспособности электрических сетей</t>
  </si>
  <si>
    <t>40.2</t>
  </si>
  <si>
    <t>Производство и распределение газообразного топлива</t>
  </si>
  <si>
    <t>40.20</t>
  </si>
  <si>
    <t>40.20.1</t>
  </si>
  <si>
    <t>Производство газообразного топлива</t>
  </si>
  <si>
    <t>40.20.2</t>
  </si>
  <si>
    <t>Распределение газообразного топлива</t>
  </si>
  <si>
    <t>40.3</t>
  </si>
  <si>
    <t>Производство, передача и распределение пара и горячей воды (тепловой энергии)</t>
  </si>
  <si>
    <t>40.30</t>
  </si>
  <si>
    <t>40.30.1</t>
  </si>
  <si>
    <t>Производство пара и горячей воды (тепловой энергии)</t>
  </si>
  <si>
    <t>40.30.11</t>
  </si>
  <si>
    <t>Производство пара и горячей воды (тепловой энергии) тепловыми электростанциями</t>
  </si>
  <si>
    <t>40.30.12</t>
  </si>
  <si>
    <t>Производство пара и горячей воды (тепловой энергии) атомными электростанциями</t>
  </si>
  <si>
    <t>40.30.13</t>
  </si>
  <si>
    <t>Производство пара и горячей воды (тепловой энергии) прочими электростанциями и промышленными блок - станциями</t>
  </si>
  <si>
    <t>40.30.14</t>
  </si>
  <si>
    <t>Производство пара и горячей воды (тепловой энергии) котельными</t>
  </si>
  <si>
    <t>40.30.17</t>
  </si>
  <si>
    <t>Производство охлажденной воды или льда (натурального из воды) для охлаждения</t>
  </si>
  <si>
    <t>40.30.2</t>
  </si>
  <si>
    <t>Передача пара и горячей воды (тепловой энергии)</t>
  </si>
  <si>
    <t>Таблица 7. Бюджетный эффект общий и в части бюджета субъекта РФ</t>
  </si>
  <si>
    <t>Организация</t>
  </si>
  <si>
    <t>ЗАЯВЛЕНИЕ</t>
  </si>
  <si>
    <t>(подпись)</t>
  </si>
  <si>
    <t>Дата</t>
  </si>
  <si>
    <t>Заявитель подтверждает:</t>
  </si>
  <si>
    <t>Специализированная розничная торговля прочими непродовольственными товарами, не включенными в другие группировки</t>
  </si>
  <si>
    <t>52.5</t>
  </si>
  <si>
    <t>Розничная торговля бывшими в употреблении товарами в магазинах</t>
  </si>
  <si>
    <t>52.50</t>
  </si>
  <si>
    <t>52.50.1</t>
  </si>
  <si>
    <t>Розничная торговля предметами антиквариата</t>
  </si>
  <si>
    <t>52.50.2</t>
  </si>
  <si>
    <t>Розничная торговля букинистическими книгами</t>
  </si>
  <si>
    <t>52.50.3</t>
  </si>
  <si>
    <t>Розничная торговля прочими бывшими в употреблении товарами</t>
  </si>
  <si>
    <t>52.6</t>
  </si>
  <si>
    <t>Розничная торговля вне магазинов</t>
  </si>
  <si>
    <t>52.61</t>
  </si>
  <si>
    <t>Розничная торговля по заказам</t>
  </si>
  <si>
    <t>52.61.1</t>
  </si>
  <si>
    <t>Розничная почтовая (посылочная) торговля</t>
  </si>
  <si>
    <t>52.61.2</t>
  </si>
  <si>
    <t>Розничная торговля, осуществляемая через телемагазины и компьютерные сети (электронная торговля, включая Интернет)</t>
  </si>
  <si>
    <t>52.62</t>
  </si>
  <si>
    <t>Розничная торговля в палатках и на рынках</t>
  </si>
  <si>
    <t>52.63</t>
  </si>
  <si>
    <t>Прочая розничная торговля вне магазинов</t>
  </si>
  <si>
    <t>52.7</t>
  </si>
  <si>
    <t>Ремонт бытовых изделий и предметов личного пользования</t>
  </si>
  <si>
    <t>52.71</t>
  </si>
  <si>
    <t>Ремонт обуви и прочих изделий из кожи</t>
  </si>
  <si>
    <t>52.72</t>
  </si>
  <si>
    <t>Ремонт бытовых электрических изделий</t>
  </si>
  <si>
    <t>52.72.1</t>
  </si>
  <si>
    <t>Ремонт радио- и телеаппаратуры и прочей аудио- и видеоаппаратуры</t>
  </si>
  <si>
    <t>52.72.2</t>
  </si>
  <si>
    <t>Управление космическими объектами в космическом пространстве</t>
  </si>
  <si>
    <t>63</t>
  </si>
  <si>
    <t>Вспомогательная и дополнительная транспортная деятельность</t>
  </si>
  <si>
    <t>63.1</t>
  </si>
  <si>
    <t>Транспортная обработка грузов и хранение</t>
  </si>
  <si>
    <t>63.11</t>
  </si>
  <si>
    <t>Стоимость с НДС и другими налогами и сборами, тыс. руб.</t>
  </si>
  <si>
    <t>Дата фактического ввода в эксплуатацию</t>
  </si>
  <si>
    <t>Инвестиции с НДС всего (сумма показателей пп. 1.1, 1.2 и 1.3)</t>
  </si>
  <si>
    <t>Капитальные вложения, всего, (сумма 1.1.1+1.1.2+1.1.3)
в том числе</t>
  </si>
  <si>
    <t>ВВЕРХУ НАДО ВЫБРАТЬ ИЗ ВЫПАДАЮЩЕГО СПИСКА ЕСТЬ ЛЬГОТЫ ИЛИ НЕТ!</t>
  </si>
  <si>
    <t>погашение основного долга</t>
  </si>
  <si>
    <t>Производство прочих отделочных и завершающих работ</t>
  </si>
  <si>
    <t>45.5</t>
  </si>
  <si>
    <t>Аренда строительных машин и оборудования с оператором</t>
  </si>
  <si>
    <t>45.50</t>
  </si>
  <si>
    <t>50</t>
  </si>
  <si>
    <t>Торговля автотранспортными средствами и мотоциклами, их техническое обслуживание и ремонт</t>
  </si>
  <si>
    <t>50.1</t>
  </si>
  <si>
    <t>Торговля автотранспортными средствами</t>
  </si>
  <si>
    <t>50.10</t>
  </si>
  <si>
    <t>50.10.1</t>
  </si>
  <si>
    <t>Оптовая торговля автотранспортными средствами</t>
  </si>
  <si>
    <t>50.10.2</t>
  </si>
  <si>
    <t>Розничная торговля автотранспортными средствами</t>
  </si>
  <si>
    <t>50.10.3</t>
  </si>
  <si>
    <t>Торговля автотранспортными средствами через агентов</t>
  </si>
  <si>
    <t>50.2</t>
  </si>
  <si>
    <t>Техническое обслуживание и ремонт автотранспортных средств</t>
  </si>
  <si>
    <t>50.20</t>
  </si>
  <si>
    <t>50.20.1</t>
  </si>
  <si>
    <t>Техническое обслуживание и ремонт легковых автомобилей</t>
  </si>
  <si>
    <t>50.20.2</t>
  </si>
  <si>
    <t>Техническое обслуживание и ремонт прочих автотранспортных средств</t>
  </si>
  <si>
    <t>50.20.3</t>
  </si>
  <si>
    <t>Предоставление прочих видов услуг по техническому обслуживанию автотранспортных средств</t>
  </si>
  <si>
    <t>50.3</t>
  </si>
  <si>
    <t>Торговля автомобильными деталями, узлами и принадлежностями</t>
  </si>
  <si>
    <t>50.30</t>
  </si>
  <si>
    <t>50.30.1</t>
  </si>
  <si>
    <t>Оптовая торговля автомобильными деталями, узлами и принадлежностями</t>
  </si>
  <si>
    <t>50.30.2</t>
  </si>
  <si>
    <t>Розничная торговля автомобильными деталями, узлами и принадлежностями</t>
  </si>
  <si>
    <t>50.30.3</t>
  </si>
  <si>
    <t>Торговля автомобильными деталями, узлами и принадлежностями через агентов</t>
  </si>
  <si>
    <t>50.4</t>
  </si>
  <si>
    <t>Торговля мотоциклами, их деталями, узлами и принадлежностями; техническое обслуживание и ремонт мотоциклов</t>
  </si>
  <si>
    <t>50.40</t>
  </si>
  <si>
    <t>50.40.1</t>
  </si>
  <si>
    <t>Оптовая торговля мотоциклами, их деталями, узлами и принадлежностями</t>
  </si>
  <si>
    <t>50.40.2</t>
  </si>
  <si>
    <t>Розничная торговля мотоциклами, их деталями, узлами и принадлежностями</t>
  </si>
  <si>
    <t>50.40.3</t>
  </si>
  <si>
    <t>Торговля мотоциклами, их деталями, узлами и принадлежностями через агентов</t>
  </si>
  <si>
    <t>50.40.4</t>
  </si>
  <si>
    <t>Техническое обслуживание и ремонт мотоциклов</t>
  </si>
  <si>
    <t>50.5</t>
  </si>
  <si>
    <t>Розничная торговля моторным топливом</t>
  </si>
  <si>
    <t>50.50</t>
  </si>
  <si>
    <t>51</t>
  </si>
  <si>
    <t>Оптовая торговля, включая торговлю через агентов, кроме торговли автотранспортными средствами и мотоциклами</t>
  </si>
  <si>
    <t>51.1</t>
  </si>
  <si>
    <t>Оптовая торговля через агентов (за вознаграждение или на договорной основе)</t>
  </si>
  <si>
    <t>51.11</t>
  </si>
  <si>
    <t>Деятельность агентов по оптовой торговле живыми животными, сельскохозяйственным сырьем, текстильным сырьем и полуфабрикатами</t>
  </si>
  <si>
    <t>51.11.1</t>
  </si>
  <si>
    <t>Деятельность агентов по оптовой торговле живыми животными</t>
  </si>
  <si>
    <t>51.11.2</t>
  </si>
  <si>
    <t>Деятельность агентов по оптовой торговле сельскохозяйственным сырьем, текстильным сырьем и полуфабрикатами</t>
  </si>
  <si>
    <t>51.11.21</t>
  </si>
  <si>
    <t>Деятельность агентов по оптовой торговле зерном</t>
  </si>
  <si>
    <t>51.11.22</t>
  </si>
  <si>
    <t>Деятельность агентов по оптовой торговле семенами, кроме масличных</t>
  </si>
  <si>
    <t>51.11.23</t>
  </si>
  <si>
    <t>Деятельность агентов по оптовой торговле масличными семенами и маслосодержащими плодами</t>
  </si>
  <si>
    <t>51.11.24</t>
  </si>
  <si>
    <t>Деятельность агентов по оптовой торговле кормами для сельскохозяйственных животных</t>
  </si>
  <si>
    <t>51.11.25</t>
  </si>
  <si>
    <t>Деятельность агентов по оптовой торговле текстильным сырьем и полуфабрикатами</t>
  </si>
  <si>
    <t>предоставление за счет средств областного бюджета субсидий для компенсации части процентной ставки по банковским кредитам, полученным субъектами инвестиционной деятельности;</t>
  </si>
  <si>
    <t>участие Кемеровской области в открытых акционерных обществах;</t>
  </si>
  <si>
    <t>Убыток накопленный</t>
  </si>
  <si>
    <t>Производство растительного воска, кроме триглицеридов</t>
  </si>
  <si>
    <t>15.43</t>
  </si>
  <si>
    <t>Производство маргариновой продукции</t>
  </si>
  <si>
    <t>15.43.1</t>
  </si>
  <si>
    <t>Производство маргарина</t>
  </si>
  <si>
    <t>15.43.2</t>
  </si>
  <si>
    <t>Производство комбинированных жиров</t>
  </si>
  <si>
    <t>15.5</t>
  </si>
  <si>
    <t>Производство молочных продуктов</t>
  </si>
  <si>
    <t>15.51</t>
  </si>
  <si>
    <t>Переработка молока и производство сыра</t>
  </si>
  <si>
    <t>15.51.1</t>
  </si>
  <si>
    <t>Производство цельномолочной продукции</t>
  </si>
  <si>
    <t>15.51.11</t>
  </si>
  <si>
    <t>Производство обработанного жидкого молока</t>
  </si>
  <si>
    <t>15.51.12</t>
  </si>
  <si>
    <t>Производство сметаны и жидких сливок</t>
  </si>
  <si>
    <t>15.51.13</t>
  </si>
  <si>
    <t>Производство кисломолочной продукции</t>
  </si>
  <si>
    <t>15.51.14</t>
  </si>
  <si>
    <t>Производство творога и сырково - творожных изделий</t>
  </si>
  <si>
    <t>15.51.2</t>
  </si>
  <si>
    <t>Резка, обработка и отделка камня</t>
  </si>
  <si>
    <t>26.70</t>
  </si>
  <si>
    <t>26.70.1</t>
  </si>
  <si>
    <t>Резка, обработка и отделка камня для использования в строительстве, в качестве дорожного покрытия</t>
  </si>
  <si>
    <t>26.70.2</t>
  </si>
  <si>
    <t>Резка, обработка и отделка камня для памятников</t>
  </si>
  <si>
    <t>26.70.3</t>
  </si>
  <si>
    <t>Производство гранул и порошков из природного камня</t>
  </si>
  <si>
    <t>26.8</t>
  </si>
  <si>
    <t>Производство прочей неметаллической минеральной продукции</t>
  </si>
  <si>
    <t>26.81</t>
  </si>
  <si>
    <t>Производство абразивных изделий</t>
  </si>
  <si>
    <t>26.82</t>
  </si>
  <si>
    <t>Производство прочей неметаллической минеральной продукции, не включенной в другие группировки</t>
  </si>
  <si>
    <t>26.82.1</t>
  </si>
  <si>
    <t>Деятельность агентов, специализирующихся на оптовой торговле отдельными видами товаров или группами товаров, не включенными в другие группировки</t>
  </si>
  <si>
    <t>51.18.1</t>
  </si>
  <si>
    <t>Деятельность агентов, специализирующихся на оптовой торговле фармацевтическими и медицинскими товарами, парфюмерными и косметическими товарами, включая мыло</t>
  </si>
  <si>
    <t>51.18.2</t>
  </si>
  <si>
    <t>Деятельность агентов, специализирующихся на оптовой торговле товарами, не включенными в другие группировки</t>
  </si>
  <si>
    <t>51.18.21</t>
  </si>
  <si>
    <t>Деятельность агентов по оптовой торговле бумагой и бумажными изделиями</t>
  </si>
  <si>
    <t>51.18.22</t>
  </si>
  <si>
    <t>Деятельность агентов по оптовой торговле книгами</t>
  </si>
  <si>
    <t>51.18.23</t>
  </si>
  <si>
    <t>Деятельность агентов по оптовой торговле газетами и журналами</t>
  </si>
  <si>
    <t>51.18.24</t>
  </si>
  <si>
    <t>Деятельность агентов по оптовой торговле драгоценными камнями</t>
  </si>
  <si>
    <t>51.18.25</t>
  </si>
  <si>
    <t>Деятельность агентов по оптовой торговле ювелирными изделиями</t>
  </si>
  <si>
    <t>51.18.26</t>
  </si>
  <si>
    <t>Деятельность агентов по оптовой торговле электроэнергией и тепловой энергией (без их производства, передачи и распределения)</t>
  </si>
  <si>
    <t>51.18.27</t>
  </si>
  <si>
    <t>Деятельность агентов по оптовой торговле прочими товарами, не включенными в другие группировки</t>
  </si>
  <si>
    <t>51.19</t>
  </si>
  <si>
    <t>Прочая деятельность по техническому контролю, испытаниям и анализу</t>
  </si>
  <si>
    <t>74.4</t>
  </si>
  <si>
    <t>Рекламная деятельность</t>
  </si>
  <si>
    <t>74.40</t>
  </si>
  <si>
    <t>74.5</t>
  </si>
  <si>
    <t>Найм рабочей силы и подбор персонала</t>
  </si>
  <si>
    <t>74.50</t>
  </si>
  <si>
    <t>74.50.1</t>
  </si>
  <si>
    <t>Предоставление услуг по найму рабочей силы</t>
  </si>
  <si>
    <t>74.50.2</t>
  </si>
  <si>
    <t>Предоставление услуг по подбору персонала</t>
  </si>
  <si>
    <t>74.6</t>
  </si>
  <si>
    <t>Проведение расследований и обеспечение безопасности</t>
  </si>
  <si>
    <t>74.60</t>
  </si>
  <si>
    <t>74.7</t>
  </si>
  <si>
    <t>Чистка и уборка производственных и жилых помещений, оборудования и транспортных средств</t>
  </si>
  <si>
    <t>74.70</t>
  </si>
  <si>
    <t>74.70.1</t>
  </si>
  <si>
    <t>Чистка и уборка производственных и жилых помещений и оборудования</t>
  </si>
  <si>
    <t>74.70.2</t>
  </si>
  <si>
    <t>Чистка и уборка транспортных средств</t>
  </si>
  <si>
    <t>74.70.3</t>
  </si>
  <si>
    <t>Деятельность по проведению дезинфекционных, дезинсекционных и дератизационных работ</t>
  </si>
  <si>
    <t>74.8</t>
  </si>
  <si>
    <t>Деятельность агентов по оптовой торговле цветными металлами, кроме драгоценных</t>
  </si>
  <si>
    <t>51.12.24</t>
  </si>
  <si>
    <t>Деятельность агентов по оптовой торговле драгоценными металлами</t>
  </si>
  <si>
    <t>51.12.3</t>
  </si>
  <si>
    <t>Деятельность агентов по оптовой торговле химическими веществами</t>
  </si>
  <si>
    <t>51.12.31</t>
  </si>
  <si>
    <t>Деятельность агентов по оптовой торговле непищевым этиловым спиртом, включая денатурат</t>
  </si>
  <si>
    <t>51.12.32</t>
  </si>
  <si>
    <t>Деятельность агентов по оптовой торговле удобрениями, пестицидами и прочими агрохимикатами</t>
  </si>
  <si>
    <t>51.12.33</t>
  </si>
  <si>
    <t>Деятельность агентов по оптовой торговле пластмассами и синтетическими смолами в первичных формах</t>
  </si>
  <si>
    <t>51.12.34</t>
  </si>
  <si>
    <t>Деятельность агентов по оптовой торговле химическими волокнами</t>
  </si>
  <si>
    <t>51.12.35</t>
  </si>
  <si>
    <t>Деятельность агентов по оптовой торговле синтетическим каучуком и резиной в первичных формах</t>
  </si>
  <si>
    <t>51.12.36</t>
  </si>
  <si>
    <t>Деятельность агентов по оптовой торговле взрывчатыми веществами</t>
  </si>
  <si>
    <t>51.12.37</t>
  </si>
  <si>
    <t>Деятельность агентов по оптовой торговле прочими основными химическими веществами</t>
  </si>
  <si>
    <t>51.13</t>
  </si>
  <si>
    <t>Деятельность агентов по оптовой торговле лесоматериалами и строительными материалами</t>
  </si>
  <si>
    <t>51.13.1</t>
  </si>
  <si>
    <t>Деятельность агентов по оптовой торговле лесоматериалами</t>
  </si>
  <si>
    <t>51.13.2</t>
  </si>
  <si>
    <t>Деятельность агентов по оптовой торговле строительными материалами</t>
  </si>
  <si>
    <t>51.14</t>
  </si>
  <si>
    <t>Деятельность агентов по оптовой торговле машинами, оборудованием, судами и летательными аппаратами</t>
  </si>
  <si>
    <t>51.14.1</t>
  </si>
  <si>
    <t>Деятельность агентов по оптовой торговле офисным оборудованием и вычислительной техникой</t>
  </si>
  <si>
    <t>51.14.2</t>
  </si>
  <si>
    <t>Деятельность агентов по оптовой торговле прочими видами машин и оборудования</t>
  </si>
  <si>
    <t>51.14.3</t>
  </si>
  <si>
    <t>Деятельность агентов по оптовой торговле судами и летательными аппаратами</t>
  </si>
  <si>
    <t>51.15</t>
  </si>
  <si>
    <t>Деятельность агентов по оптовой торговле мебелью, бытовыми товарами, скобяными, ножевыми и прочими металлическими изделиями</t>
  </si>
  <si>
    <t>51.15.1</t>
  </si>
  <si>
    <t>Деятельность агентов по оптовой торговле бытовой мебелью</t>
  </si>
  <si>
    <t>51.15.2</t>
  </si>
  <si>
    <t>Деятельность агентов по оптовой торговле скобяными, ножевыми и прочими бытовыми металлическими изделиями</t>
  </si>
  <si>
    <t>51.15.3</t>
  </si>
  <si>
    <t>Деятельность агентов по оптовой торговле электротоварами и бытовыми электроустановочными изделиями</t>
  </si>
  <si>
    <t>51.15.4</t>
  </si>
  <si>
    <t>Деятельность агентов по оптовой торговле радио- и телеаппаратурой, техническими носителями информации (с записями и без записей)</t>
  </si>
  <si>
    <t>51.15.41</t>
  </si>
  <si>
    <t>Деятельность агентов по оптовой торговле радио- и телеаппаратурой</t>
  </si>
  <si>
    <t>51.15.42</t>
  </si>
  <si>
    <t>Деятельность агентов по оптовой торговле техническими носителями информации (с записями и без записей)</t>
  </si>
  <si>
    <t>51.15.5</t>
  </si>
  <si>
    <t>Деятельность агентов по оптовой торговле прочими бытовыми товарами хозяйственного назначения</t>
  </si>
  <si>
    <t>51.16</t>
  </si>
  <si>
    <t>Производство аксессуаров одежды, в том числе платков, шарфов, галстуков, перчаток и прочих аналогичных изделий из тканей</t>
  </si>
  <si>
    <t>18.24.3</t>
  </si>
  <si>
    <t>Производство аксессуаров одежды из кожи; производство одежды из фетра или нетканых материалов; производство одежды из текстильных материалов с покрытием</t>
  </si>
  <si>
    <t>18.24.31</t>
  </si>
  <si>
    <t>Производство аксессуаров одежды из натуральной или композиционной кожи</t>
  </si>
  <si>
    <t>18.24.32</t>
  </si>
  <si>
    <t>Производство сгущенных молочных продуктов и молочных продуктов, не включенных в другие группировки</t>
  </si>
  <si>
    <t>15.52</t>
  </si>
  <si>
    <t>Производство мороженого</t>
  </si>
  <si>
    <t>15.6</t>
  </si>
  <si>
    <t>Производство продуктов мукомольно - крупяной промышленности, крахмалов и крахмалопродуктов</t>
  </si>
  <si>
    <t>15.61</t>
  </si>
  <si>
    <t>Производство продуктов мукомольно - крупяной промышленности</t>
  </si>
  <si>
    <t>15.61.1</t>
  </si>
  <si>
    <t>Производство обработанного риса</t>
  </si>
  <si>
    <t>15.61.2</t>
  </si>
  <si>
    <t>Производство муки из зерновых и растительных культур и готовых мучных смесей и теста для выпечки</t>
  </si>
  <si>
    <t>15.61.3</t>
  </si>
  <si>
    <t>Производство крупы, муки грубого помола, гранул и прочих продуктов из зерновых культур</t>
  </si>
  <si>
    <t>15.62</t>
  </si>
  <si>
    <t>Производство кукурузного масла, крахмала и крахмалопродуктов</t>
  </si>
  <si>
    <t>15.62.1</t>
  </si>
  <si>
    <t>Производство кукурузного масла</t>
  </si>
  <si>
    <t>15.62.2</t>
  </si>
  <si>
    <t>Производство крахмала и крахмалопродуктов; производство сахаров и сахарных сиропов, не включенных в другие группировки</t>
  </si>
  <si>
    <t>15.7</t>
  </si>
  <si>
    <t>Производство готовых кормов для животных</t>
  </si>
  <si>
    <t>15.71</t>
  </si>
  <si>
    <t>Производство готовых кормов и их составляющих для животных, содержащихся на фермах</t>
  </si>
  <si>
    <t>15.71.1</t>
  </si>
  <si>
    <t>Производство готовых кормов (смешанных и несмешанных) для животных, содержащихся на фермах</t>
  </si>
  <si>
    <t>15.71.2</t>
  </si>
  <si>
    <t>Производство кормового микробиологического белка, премиксов, кормовых витаминов, антибиотиков, аминокислот и ферментов</t>
  </si>
  <si>
    <t>15.72</t>
  </si>
  <si>
    <t>Производство готовых кормов для домашних животных</t>
  </si>
  <si>
    <t>15.8</t>
  </si>
  <si>
    <t>65.22.1</t>
  </si>
  <si>
    <t>Предоставление потребительского кредита</t>
  </si>
  <si>
    <t>65.22.2</t>
  </si>
  <si>
    <t>Предоставление займов промышленности</t>
  </si>
  <si>
    <t>65.22.3</t>
  </si>
  <si>
    <t>Предоставление денежных ссуд под залог недвижимого имущества</t>
  </si>
  <si>
    <t>65.22.4</t>
  </si>
  <si>
    <t>Предоставление кредитов на покупку домов специализированными учреждениями, не принимающими депозиты</t>
  </si>
  <si>
    <t>65.22.5</t>
  </si>
  <si>
    <t>Предоставление услуг по обеспечению кредитных карточек</t>
  </si>
  <si>
    <t>65.22.6</t>
  </si>
  <si>
    <t>Предоставление ломбардами краткосрочных кредитов под залог движимого имущества</t>
  </si>
  <si>
    <t>65.23</t>
  </si>
  <si>
    <t>Финансовое посредничество, не включенное в другие группировки</t>
  </si>
  <si>
    <t>65.23.1</t>
  </si>
  <si>
    <t>Капиталовложения в ценные бумаги</t>
  </si>
  <si>
    <t>65.23.2</t>
  </si>
  <si>
    <t>Деятельность дилеров</t>
  </si>
  <si>
    <t>65.23.3</t>
  </si>
  <si>
    <t>Производство прочих машин и оборудования для сельского и лесного хозяйства</t>
  </si>
  <si>
    <t>29.32.1</t>
  </si>
  <si>
    <t>Производство машин, используемых в растениеводстве</t>
  </si>
  <si>
    <t>29.32.2</t>
  </si>
  <si>
    <t>Производство машин для животноводства</t>
  </si>
  <si>
    <t>29.32.3</t>
  </si>
  <si>
    <t>01.13.1</t>
  </si>
  <si>
    <t>Выращивание винограда</t>
  </si>
  <si>
    <t>01.13.2</t>
  </si>
  <si>
    <t>Выращивание прочих фруктов и орехов</t>
  </si>
  <si>
    <t>01.13.21</t>
  </si>
  <si>
    <t>Выращивание плодовых и ягодных культур</t>
  </si>
  <si>
    <t>01.13.22</t>
  </si>
  <si>
    <t>Выращивание орехов</t>
  </si>
  <si>
    <t>01.13.23</t>
  </si>
  <si>
    <t>Выращивание посадочного материала плодовых насаждений</t>
  </si>
  <si>
    <t>01.13.24</t>
  </si>
  <si>
    <t>Сбор дикорастущих плодов, ягод и орехов</t>
  </si>
  <si>
    <t>01.13.3</t>
  </si>
  <si>
    <t>Выращивание культур для производства напитков</t>
  </si>
  <si>
    <t>01.13.4</t>
  </si>
  <si>
    <t>Выращивание культур для производства пряностей</t>
  </si>
  <si>
    <t>01.2</t>
  </si>
  <si>
    <t>Животноводство</t>
  </si>
  <si>
    <t>01.21</t>
  </si>
  <si>
    <t>Разведение крупного рогатого скота</t>
  </si>
  <si>
    <t>01.22</t>
  </si>
  <si>
    <t>Разведение овец, коз, лошадей, ослов, мулов и лошаков</t>
  </si>
  <si>
    <t>01.22.1</t>
  </si>
  <si>
    <t>Разведение овец и коз</t>
  </si>
  <si>
    <t>01.22.2</t>
  </si>
  <si>
    <t>Разведение лошадей, ослов, мулов и лошаков</t>
  </si>
  <si>
    <t>01.23</t>
  </si>
  <si>
    <t>Разведение свиней</t>
  </si>
  <si>
    <t>01.24</t>
  </si>
  <si>
    <t>Разведение сельскохозяйственной птицы</t>
  </si>
  <si>
    <t>01.25</t>
  </si>
  <si>
    <t>Разведение прочих животных</t>
  </si>
  <si>
    <t>01.25.1</t>
  </si>
  <si>
    <t>Разведение пчел</t>
  </si>
  <si>
    <t>01.25.2</t>
  </si>
  <si>
    <t>Разведение кроликов и пушных зверей в условиях фермы</t>
  </si>
  <si>
    <t>01.25.3</t>
  </si>
  <si>
    <t>Разведение шелкопряда</t>
  </si>
  <si>
    <t>01.25.4</t>
  </si>
  <si>
    <t>Разведение оленей</t>
  </si>
  <si>
    <t>01.25.5</t>
  </si>
  <si>
    <t>Разведение верблюдов</t>
  </si>
  <si>
    <t>01.25.6</t>
  </si>
  <si>
    <t>Разведение домашних животных</t>
  </si>
  <si>
    <t>01.25.7</t>
  </si>
  <si>
    <t>Разведение лабораторных животных</t>
  </si>
  <si>
    <t>01.25.8</t>
  </si>
  <si>
    <t>16.00</t>
  </si>
  <si>
    <t>17</t>
  </si>
  <si>
    <t>Текстильное производство</t>
  </si>
  <si>
    <t>17.1</t>
  </si>
  <si>
    <t>Прядение текстильных волокон</t>
  </si>
  <si>
    <t>17.11</t>
  </si>
  <si>
    <t>Прядение хлопчатобумажных волокон</t>
  </si>
  <si>
    <t>17.12</t>
  </si>
  <si>
    <t>Кардное прядение шерстяных волокон</t>
  </si>
  <si>
    <t>17.13</t>
  </si>
  <si>
    <t>Гребенное прядение шерстяных волокон</t>
  </si>
  <si>
    <t>17.14</t>
  </si>
  <si>
    <t>Прядение льняных волокон</t>
  </si>
  <si>
    <t>17.15</t>
  </si>
  <si>
    <t>Изготовление натуральных шелковых, искусственных и синтетических волокон</t>
  </si>
  <si>
    <t>17.16</t>
  </si>
  <si>
    <t>Производство швейных ниток</t>
  </si>
  <si>
    <t>17.17</t>
  </si>
  <si>
    <t>Подготовка и прядение прочих текстильных волокон</t>
  </si>
  <si>
    <t>17.2</t>
  </si>
  <si>
    <t>Ткацкое производство</t>
  </si>
  <si>
    <t>17.21</t>
  </si>
  <si>
    <t>Производство хлопчатобумажных тканей</t>
  </si>
  <si>
    <t>17.22</t>
  </si>
  <si>
    <t>Производство шерстяных тканей из волокон кардного прядения</t>
  </si>
  <si>
    <t>17.23</t>
  </si>
  <si>
    <t>Производство шерстяных тканей из волокон гребенного прядения</t>
  </si>
  <si>
    <t>17.24</t>
  </si>
  <si>
    <t>Производство шелковых тканей</t>
  </si>
  <si>
    <t>17.25</t>
  </si>
  <si>
    <t>Производство прочих текстильных тканей</t>
  </si>
  <si>
    <t>17.3</t>
  </si>
  <si>
    <t>Отделка тканей и текстильных изделий</t>
  </si>
  <si>
    <t>17.30</t>
  </si>
  <si>
    <t>17.4</t>
  </si>
  <si>
    <t>Производство готовых текстильных изделий, кроме одежды</t>
  </si>
  <si>
    <t>17.40</t>
  </si>
  <si>
    <t>17.5</t>
  </si>
  <si>
    <t>Производство прочих текстильных изделий</t>
  </si>
  <si>
    <t>17.51</t>
  </si>
  <si>
    <t>Производство ковров и ковровых изделий</t>
  </si>
  <si>
    <t>17.52</t>
  </si>
  <si>
    <t>Производство канатов, веревок, шпагата и сетей</t>
  </si>
  <si>
    <t>17.53</t>
  </si>
  <si>
    <t>Производство нетканых текстильных материалов и изделий из них</t>
  </si>
  <si>
    <t>17.54</t>
  </si>
  <si>
    <t>Производство прочих текстильных изделий, не включенных в другие группировки</t>
  </si>
  <si>
    <t>17.54.1</t>
  </si>
  <si>
    <r>
      <t xml:space="preserve">Бюджетный эффект общий в течение </t>
    </r>
    <r>
      <rPr>
        <sz val="12"/>
        <rFont val="Times New Roman"/>
        <family val="1"/>
        <charset val="204"/>
      </rPr>
      <t xml:space="preserve"> лет, млн. руб. (см. Приложение к Заключению)</t>
    </r>
  </si>
  <si>
    <r>
      <t xml:space="preserve">Бюджетный эффект в части консолид. бюджета Кемеровской области в течение </t>
    </r>
    <r>
      <rPr>
        <sz val="12"/>
        <rFont val="Times New Roman"/>
        <family val="1"/>
        <charset val="204"/>
      </rPr>
      <t xml:space="preserve"> лет, млн. руб. (см. Приложение к Заключению)</t>
    </r>
  </si>
  <si>
    <r>
      <t>Организация, осуществляющая проект,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имеет неурегулированную просроченную задолженность</t>
    </r>
  </si>
  <si>
    <t>Код ОКВЭД</t>
  </si>
  <si>
    <t>ВЭД</t>
  </si>
  <si>
    <t>01</t>
  </si>
  <si>
    <t>Сельское хозяйство, охота и предоставление услуг в этих областях</t>
  </si>
  <si>
    <t>01.1</t>
  </si>
  <si>
    <t>Растениеводство</t>
  </si>
  <si>
    <t>01.11</t>
  </si>
  <si>
    <t>Оптовая торговля прочими машинами и оборудованием для сельского и лесного хозяйства</t>
  </si>
  <si>
    <t>51.7</t>
  </si>
  <si>
    <t>Прочая оптовая торговля</t>
  </si>
  <si>
    <t>51.70</t>
  </si>
  <si>
    <t>52</t>
  </si>
  <si>
    <t>Розничная торговля, кроме торговли автотранспортными средствами и мотоциклами; ремонт бытовых изделий и предметов личного пользования</t>
  </si>
  <si>
    <t>52.1</t>
  </si>
  <si>
    <t>29.40.4</t>
  </si>
  <si>
    <t>Производство оборудования для пайки, сварки и резки, машин и аппаратов для поверхностной термообработки и газотермического напыления</t>
  </si>
  <si>
    <t>29.40.5</t>
  </si>
  <si>
    <t>Производство фасовочно - упаковочного и весоизмерительного оборудования; производство оборудования для разбрызгивания или распыления жидких или порошкообразных материалов</t>
  </si>
  <si>
    <t>29.24.3</t>
  </si>
  <si>
    <t>Производство центрифуг, каландров и торговых автоматов</t>
  </si>
  <si>
    <t>29.24.31</t>
  </si>
  <si>
    <t>Производство центрифуг</t>
  </si>
  <si>
    <t>29.24.32</t>
  </si>
  <si>
    <t>Производство каландров и прочих валковых (роликовых) машин, кроме валковых (роликовых) машин для обработки металла и стекла</t>
  </si>
  <si>
    <t>29.24.33</t>
  </si>
  <si>
    <t>Производство торговых автоматов, включая автоматы для размена денег</t>
  </si>
  <si>
    <t>29.24.4</t>
  </si>
  <si>
    <t>Производство оборудования, не включенного в другие группировки, для обработки веществ с использованием процессов, предусматривающих изменение температуры среды</t>
  </si>
  <si>
    <t>29.24.6</t>
  </si>
  <si>
    <t>Неспециализированная оптовая торговля пищевыми продуктами, включая напитки, и табачными изделиями</t>
  </si>
  <si>
    <t>51.39.1</t>
  </si>
  <si>
    <t>Неспециализированная оптовая торговля замороженными пищевыми продуктами</t>
  </si>
  <si>
    <t>75.23.1</t>
  </si>
  <si>
    <t>Деятельность Федеральных судов</t>
  </si>
  <si>
    <t>75.23.11</t>
  </si>
  <si>
    <t>Деятельность Конституционного Суда Российской Федерации</t>
  </si>
  <si>
    <t>75.23.12</t>
  </si>
  <si>
    <t>Деятельность Верховного Суда Российской Федерации</t>
  </si>
  <si>
    <t>75.23.13</t>
  </si>
  <si>
    <t>Деятельность Верховных судов субъектов Российской Федерации</t>
  </si>
  <si>
    <t>75.23.14</t>
  </si>
  <si>
    <t>Деятельность районных судов</t>
  </si>
  <si>
    <t>75.23.15</t>
  </si>
  <si>
    <t>Деятельность военных судов</t>
  </si>
  <si>
    <t>75.23.16</t>
  </si>
  <si>
    <t>Деятельность Высшего Арбитражного Суда Российской Федерации</t>
  </si>
  <si>
    <t>75.23.17</t>
  </si>
  <si>
    <t>Деятельность Федеральных арбитражных судов округов</t>
  </si>
  <si>
    <t>75.23.18</t>
  </si>
  <si>
    <t>Деятельность арбитражных судов субъектов Российской Федерации</t>
  </si>
  <si>
    <t>75.23.19</t>
  </si>
  <si>
    <t>Деятельность специализированных судов</t>
  </si>
  <si>
    <t>75.23.2</t>
  </si>
  <si>
    <t>Деятельность судов субъектов Российской Федерации</t>
  </si>
  <si>
    <t>75.23.21</t>
  </si>
  <si>
    <t>Деятельность конституционных (уставных) судов</t>
  </si>
  <si>
    <t>75.23.22</t>
  </si>
  <si>
    <t>Деятельность мировых судей</t>
  </si>
  <si>
    <t>75.23.3</t>
  </si>
  <si>
    <t>Деятельность органов прокуратуры Российской Федерации</t>
  </si>
  <si>
    <t>75.23.31</t>
  </si>
  <si>
    <t>Деятельность Генеральной прокуратуры Российской Федерации</t>
  </si>
  <si>
    <t>75.23.32</t>
  </si>
  <si>
    <t>Деятельность прокуратур субъектов Российской Федерации</t>
  </si>
  <si>
    <t>75.23.33</t>
  </si>
  <si>
    <t>Деятельность прокуратур городов и районов</t>
  </si>
  <si>
    <t>75.23.4</t>
  </si>
  <si>
    <t>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</t>
  </si>
  <si>
    <t>75.24</t>
  </si>
  <si>
    <t>Деятельность по обеспечению общественного порядка и безопасности</t>
  </si>
  <si>
    <t>75.24.1</t>
  </si>
  <si>
    <t>Деятельность органов внутренних дел</t>
  </si>
  <si>
    <t>75.24.2</t>
  </si>
  <si>
    <t>Деятельность федеральных специализированных служб охраны и безопасности</t>
  </si>
  <si>
    <t>75.25</t>
  </si>
  <si>
    <t>Деятельность по обеспечению безопасности в чрезвычайных ситуациях</t>
  </si>
  <si>
    <t>Производство тюля, кружев, узких тканей, вышивок</t>
  </si>
  <si>
    <t>17.54.2</t>
  </si>
  <si>
    <t>Производство фетра и войлока</t>
  </si>
  <si>
    <t>17.54.3</t>
  </si>
  <si>
    <t>Производство текстильных изделий различного назначения, не включенных в другие группировки</t>
  </si>
  <si>
    <t>17.6</t>
  </si>
  <si>
    <t>Производство трикотажного полотна</t>
  </si>
  <si>
    <t>17.60</t>
  </si>
  <si>
    <t>17.7</t>
  </si>
  <si>
    <t>Производство трикотажных изделий</t>
  </si>
  <si>
    <t>17.71</t>
  </si>
  <si>
    <t>Производство чулочно - носочных изделий</t>
  </si>
  <si>
    <t>17.72</t>
  </si>
  <si>
    <t>Производство трикотажных джемперов, жакетов, жилетов, кардиганов и аналогичных изделий</t>
  </si>
  <si>
    <t>18</t>
  </si>
  <si>
    <t>Производство одежды; выделка и крашение меха</t>
  </si>
  <si>
    <t>18.1</t>
  </si>
  <si>
    <t>Производство одежды из кожи</t>
  </si>
  <si>
    <t>18.10</t>
  </si>
  <si>
    <t>18.2</t>
  </si>
  <si>
    <t>Производство одежды из текстильных материалов и аксессуаров одежды</t>
  </si>
  <si>
    <t>18.21</t>
  </si>
  <si>
    <t>Производство спецодежды</t>
  </si>
  <si>
    <t>18.22</t>
  </si>
  <si>
    <t>Производство верхней одежды</t>
  </si>
  <si>
    <t>18.22.1</t>
  </si>
  <si>
    <t>Производство верхней трикотажной одежды</t>
  </si>
  <si>
    <t>18.22.2</t>
  </si>
  <si>
    <t>Производство верхней одежды из тканей для мужчин и мальчиков</t>
  </si>
  <si>
    <t>18.22.3</t>
  </si>
  <si>
    <t>Производство верхней одежды из тканей для женщин и девочек</t>
  </si>
  <si>
    <t>18.23</t>
  </si>
  <si>
    <t>Производство нательного белья</t>
  </si>
  <si>
    <t>18.23.1</t>
  </si>
  <si>
    <t>Производство трикотажного нательного белья</t>
  </si>
  <si>
    <t>18.23.2</t>
  </si>
  <si>
    <t>Производство нательного белья из тканей</t>
  </si>
  <si>
    <t>18.24</t>
  </si>
  <si>
    <t>Производство прочей одежды и аксессуаров</t>
  </si>
  <si>
    <t>18.24.1</t>
  </si>
  <si>
    <t>Производство трикотажной одежды для новорожденных детей, спортивной одежды и аксессуаров одежды</t>
  </si>
  <si>
    <t>18.24.11</t>
  </si>
  <si>
    <t>Производство трикотажной одежды и аксессуаров одежды для новорожденных детей</t>
  </si>
  <si>
    <t>18.24.12</t>
  </si>
  <si>
    <t>Разведение водных пресмыкающихся и лягушек в водоемах, разведение дождевых (калифорнийских) червей</t>
  </si>
  <si>
    <t>01.25.81</t>
  </si>
  <si>
    <t>Разведение водных пресмыкающихся и лягушек в водоемах</t>
  </si>
  <si>
    <t>01.25.82</t>
  </si>
  <si>
    <t>Разведение дождевых (калифорнийских) червей</t>
  </si>
  <si>
    <t>01.25.9</t>
  </si>
  <si>
    <t>Разведение прочих животных, не включенных в другие группировки</t>
  </si>
  <si>
    <t>01.3</t>
  </si>
  <si>
    <t>Растениеводство в сочетании с животноводством (смешанное сельское хозяйство)</t>
  </si>
  <si>
    <t>01.30</t>
  </si>
  <si>
    <t>01.4</t>
  </si>
  <si>
    <t>Предоставление услуг в области растениеводства и животноводства, кроме ветеринарных услуг</t>
  </si>
  <si>
    <t>01.41</t>
  </si>
  <si>
    <t>Предоставление услуг в области растениеводства</t>
  </si>
  <si>
    <t>01.41.1</t>
  </si>
  <si>
    <t>Предоставление услуг, связанных с производством сельскохозяйственных культур</t>
  </si>
  <si>
    <t>01.41.2</t>
  </si>
  <si>
    <t>Предоставление услуг по закладке, обработке и содержанию садов, парков и других зеленых насаждений</t>
  </si>
  <si>
    <t>01.41.3</t>
  </si>
  <si>
    <t>Предоставление услуг по эксплуатации мелиоративных систем</t>
  </si>
  <si>
    <t>01.42</t>
  </si>
  <si>
    <t>Предоставление услуг в области животноводства, кроме ветеринарных услуг</t>
  </si>
  <si>
    <t>01.5</t>
  </si>
  <si>
    <t>Охота и разведение диких животных, включая предоставление услуг в этих областях</t>
  </si>
  <si>
    <t>01.50</t>
  </si>
  <si>
    <t>02</t>
  </si>
  <si>
    <t>Лесное хозяйство и предоставление услуг в этой области</t>
  </si>
  <si>
    <t>02.0</t>
  </si>
  <si>
    <t>02.01</t>
  </si>
  <si>
    <t>Лесоводство и лесозаготовки</t>
  </si>
  <si>
    <t>02.01.1</t>
  </si>
  <si>
    <t>Лесозаготовки</t>
  </si>
  <si>
    <t>02.01.2</t>
  </si>
  <si>
    <t>Сбор дикорастущих и недревесных лесопродуктов</t>
  </si>
  <si>
    <t>02.01.5</t>
  </si>
  <si>
    <t>Лесоводство</t>
  </si>
  <si>
    <t>02.01.6</t>
  </si>
  <si>
    <t>Деятельность лесопитомников</t>
  </si>
  <si>
    <t>02.01.61</t>
  </si>
  <si>
    <t>Выращивание сеянцев, деревьев и кустарников</t>
  </si>
  <si>
    <t>02.01.69</t>
  </si>
  <si>
    <t>Выращивание прочей продукции питомников</t>
  </si>
  <si>
    <t>02.02</t>
  </si>
  <si>
    <t>Предоставление услуг в области лесоводства и лесозаготовок</t>
  </si>
  <si>
    <t>02.02.1</t>
  </si>
  <si>
    <t>Предоставление услуг в области лесоводства</t>
  </si>
  <si>
    <t>02.02.2</t>
  </si>
  <si>
    <t>Предоставление услуг в области лесозаготовок</t>
  </si>
  <si>
    <t>05</t>
  </si>
  <si>
    <t>Рыболовство, рыбоводство и предоставление услуг в этих областях</t>
  </si>
  <si>
    <t>05.0</t>
  </si>
  <si>
    <t>05.01</t>
  </si>
  <si>
    <t>Рыболовство</t>
  </si>
  <si>
    <t>05.01.1</t>
  </si>
  <si>
    <t>Рыболовство в открытых районах Мирового океана и внутренних морских водах</t>
  </si>
  <si>
    <t>05.01.11</t>
  </si>
  <si>
    <t>Вылов рыбы и водных биоресурсов в открытых районах Мирового океана и внутренних морских водах сельскохозяйственными товаропроизводителями</t>
  </si>
  <si>
    <t>05.01.12</t>
  </si>
  <si>
    <t>Вылов рыбы и водных биоресурсов в открытых районах Мирового океана и внутренних морских водах несельскохозяйственными товаропроизводителями</t>
  </si>
  <si>
    <t>05.01.2</t>
  </si>
  <si>
    <t>Рыболовство в реках, озерах, водохранилищах и прудах</t>
  </si>
  <si>
    <t>05.01.21</t>
  </si>
  <si>
    <t>Вылов рыбы и водных биоресурсов в реках, озерах, водохранилищах и прудах сельскохозяйственными товаропроизводителями</t>
  </si>
  <si>
    <t>05.01.22</t>
  </si>
  <si>
    <t>Вылов рыбы и водных биоресурсов в реках, озерах, водохранилищах и прудах несельскохозяйственными товаропроизводителями</t>
  </si>
  <si>
    <t>05.01.3</t>
  </si>
  <si>
    <t>Предоставление услуг в области рыболовства</t>
  </si>
  <si>
    <t>05.02</t>
  </si>
  <si>
    <t>Рыбоводство</t>
  </si>
  <si>
    <t>05.02.1</t>
  </si>
  <si>
    <t>Воспроизводство рыбы и водных биоресурсов</t>
  </si>
  <si>
    <t>05.02.11</t>
  </si>
  <si>
    <t>Оптовая торговля производственным электрическим и электронным оборудованием, включая оборудование электросвязи</t>
  </si>
  <si>
    <t>51.65.6</t>
  </si>
  <si>
    <t>Оптовая торговля прочими машинами, приборами, оборудованием общепромышленного и специального назначения</t>
  </si>
  <si>
    <t>51.66</t>
  </si>
  <si>
    <t>Оптовая торговля машинами и оборудованием для сельского хозяйства</t>
  </si>
  <si>
    <t>51.66.1</t>
  </si>
  <si>
    <t>Оптовая торговля тракторами</t>
  </si>
  <si>
    <t>51.66.2</t>
  </si>
  <si>
    <t>Оптовая торговля непищевым этиловым спиртом, включая денатурат</t>
  </si>
  <si>
    <t>51.55.32</t>
  </si>
  <si>
    <t>Оптовая торговля синтетическим каучуком и резиной в первичных формах</t>
  </si>
  <si>
    <t>51.55.33</t>
  </si>
  <si>
    <t>Оптовая торговля взрывчатыми веществами</t>
  </si>
  <si>
    <t>51.55.34</t>
  </si>
  <si>
    <t>Оптовая торговля прочими промышленными химическими веществами, не включенными в другие группировки</t>
  </si>
  <si>
    <t>51.56</t>
  </si>
  <si>
    <t>Оптовая торговля прочими промежуточными продуктами</t>
  </si>
  <si>
    <t>51.56.1</t>
  </si>
  <si>
    <t>Оптовая торговля бумагой и картоном</t>
  </si>
  <si>
    <t>51.56.2</t>
  </si>
  <si>
    <t>Оптовая торговля текстильными волокнами</t>
  </si>
  <si>
    <t>51.56.3</t>
  </si>
  <si>
    <t>Оптовая торговля драгоценными камнями</t>
  </si>
  <si>
    <t>51.56.4</t>
  </si>
  <si>
    <t>Оптовая торговля электрической и тепловой энергией (без их передачи и распределения)</t>
  </si>
  <si>
    <t>51.56.5</t>
  </si>
  <si>
    <t>Оптовая торговля прочими промежуточными продуктами, кроме сельскохозяйственных, не включенными в другие группировки</t>
  </si>
  <si>
    <t>51.57</t>
  </si>
  <si>
    <t>Оптовая торговля отходами и ломом</t>
  </si>
  <si>
    <t>51.6</t>
  </si>
  <si>
    <t>67.20.3</t>
  </si>
  <si>
    <t>Деятельность специалистов по расчетам оценки страховой вероятности (актуариев)</t>
  </si>
  <si>
    <t>67.20.4</t>
  </si>
  <si>
    <t>Деятельность распорядителей спасательными работами</t>
  </si>
  <si>
    <t>67.20.9</t>
  </si>
  <si>
    <t>Предоставление прочих услуг, связанных с добычей нефти и газа</t>
  </si>
  <si>
    <t>12</t>
  </si>
  <si>
    <t>Добыча урановой и ториевой руд</t>
  </si>
  <si>
    <t>12.0</t>
  </si>
  <si>
    <t>12.00</t>
  </si>
  <si>
    <t>12.00.1</t>
  </si>
  <si>
    <t>Добыча и обогащение (сортировка) урановых руд</t>
  </si>
  <si>
    <t>12.00.11</t>
  </si>
  <si>
    <t>Добыча урановых руд подземным способом, включая способы подземного и кучного выщелачивания</t>
  </si>
  <si>
    <t>12.00.12</t>
  </si>
  <si>
    <t>Добыча урановых руд открытым способом, включая способ кучного выщелачивания</t>
  </si>
  <si>
    <t>12.00.2</t>
  </si>
  <si>
    <t>Добыча и обогащение ториевых руд</t>
  </si>
  <si>
    <t>13</t>
  </si>
  <si>
    <t>Добыча металлических руд</t>
  </si>
  <si>
    <t>13.1</t>
  </si>
  <si>
    <t>Добыча железных руд</t>
  </si>
  <si>
    <t>13.10</t>
  </si>
  <si>
    <t>13.10.1</t>
  </si>
  <si>
    <t>Добыча железных руд подземным способом</t>
  </si>
  <si>
    <t>13.10.2</t>
  </si>
  <si>
    <t>Добыча железных руд открытым способом</t>
  </si>
  <si>
    <t>13.2</t>
  </si>
  <si>
    <t>Добыча руд цветных металлов, кроме урановой и ториевой руд</t>
  </si>
  <si>
    <t>13.20</t>
  </si>
  <si>
    <t>13.20.1</t>
  </si>
  <si>
    <t>Добыча и обогащение медной руды</t>
  </si>
  <si>
    <t>13.20.2</t>
  </si>
  <si>
    <t>Добыча и обогащение никелевой и кобальтовой руд</t>
  </si>
  <si>
    <t>13.20.3</t>
  </si>
  <si>
    <t>Добыча и обогащение алюминийсодержащего сырья (бокситов и нефелин - апатитовых руд)</t>
  </si>
  <si>
    <t>13.20.31</t>
  </si>
  <si>
    <t>Добыча алюминийсодержащего сырья подземным способом</t>
  </si>
  <si>
    <t>13.20.32</t>
  </si>
  <si>
    <t>Добыча алюминийсодержащего сырья открытым способом</t>
  </si>
  <si>
    <t>13.20.33</t>
  </si>
  <si>
    <t>Обогащение нефелин - апатитовых руд</t>
  </si>
  <si>
    <t>13.20.4</t>
  </si>
  <si>
    <t>Добыча руд и песков драгоценных металлов и руд редких металлов</t>
  </si>
  <si>
    <t>13.20.41</t>
  </si>
  <si>
    <t>Добыча руд и песков драгоценных металлов (золота, серебра и металлов платиновой группы)</t>
  </si>
  <si>
    <t>13.20.42</t>
  </si>
  <si>
    <t>Добыча и обогащение руд редких металлов (циркония, тантала, ниобия и др.)</t>
  </si>
  <si>
    <t>13.20.5</t>
  </si>
  <si>
    <t>Добыча и обогащение свинцово - цинковой руды</t>
  </si>
  <si>
    <t>13.20.6</t>
  </si>
  <si>
    <t>Добыча и обогащение оловянной руды</t>
  </si>
  <si>
    <t>13.20.7</t>
  </si>
  <si>
    <t>Добыча и обогащение титаномагниевого сырья</t>
  </si>
  <si>
    <t>13.20.8</t>
  </si>
  <si>
    <t>Добыча и обогащение вольфраммолибденовой руды</t>
  </si>
  <si>
    <t>13.20.9</t>
  </si>
  <si>
    <t>Добыча и обогащение сурьмяно - ртутных руд и руд прочих цветных металлов</t>
  </si>
  <si>
    <t>14</t>
  </si>
  <si>
    <t>Добыча прочих полезных ископаемых</t>
  </si>
  <si>
    <t>14.1</t>
  </si>
  <si>
    <t>Разработка каменных карьеров</t>
  </si>
  <si>
    <t>14.11</t>
  </si>
  <si>
    <t>Добыча камня для строительства</t>
  </si>
  <si>
    <t>14.12</t>
  </si>
  <si>
    <t>Добыча известняка, гипсового камня и мела</t>
  </si>
  <si>
    <t>14.13</t>
  </si>
  <si>
    <t>Добыча сланцев</t>
  </si>
  <si>
    <t>14.2</t>
  </si>
  <si>
    <t>Добыча гравия, песка и глины</t>
  </si>
  <si>
    <t>14.21</t>
  </si>
  <si>
    <t>Разработка гравийных и песчаных карьеров</t>
  </si>
  <si>
    <t>14.22</t>
  </si>
  <si>
    <t>10.20</t>
  </si>
  <si>
    <t>10.20.1</t>
  </si>
  <si>
    <t>Добыча бурого угля (лигнита)</t>
  </si>
  <si>
    <t>10.20.11</t>
  </si>
  <si>
    <t>Деятельность молодежных туристских лагерей и горных туристских баз</t>
  </si>
  <si>
    <t>55.22</t>
  </si>
  <si>
    <t>Деятельность кемпингов</t>
  </si>
  <si>
    <t>55.23</t>
  </si>
  <si>
    <t>Деятельность прочих мест для проживания</t>
  </si>
  <si>
    <t>55.23.1</t>
  </si>
  <si>
    <t>Деятельность детских лагерей на время каникул</t>
  </si>
  <si>
    <t>55.23.2</t>
  </si>
  <si>
    <t>Деятельность пансионатов, домов отдыха и т.п.</t>
  </si>
  <si>
    <t>55.23.3</t>
  </si>
  <si>
    <t>Сдача внаем для временного проживания меблированных комнат</t>
  </si>
  <si>
    <t>55.23.4</t>
  </si>
  <si>
    <t>Предоставление мест для временного проживания в железнодорожных спальных вагонах и прочих транспортных средствах</t>
  </si>
  <si>
    <t>55.23.5</t>
  </si>
  <si>
    <t>Деятельность прочих мест для временного проживания, не включенных в другие группировки</t>
  </si>
  <si>
    <t>55.3</t>
  </si>
  <si>
    <t>Деятельность ресторанов</t>
  </si>
  <si>
    <t>55.30</t>
  </si>
  <si>
    <t>Предоставление посреднических услуг при покупке, продаже и аренде жилого недвижимого имущества</t>
  </si>
  <si>
    <t>70.31.12</t>
  </si>
  <si>
    <t>Розничная торговля головными уборами</t>
  </si>
  <si>
    <t>52.42.8</t>
  </si>
  <si>
    <t>Розничная торговля аксессуарами одежды (перчатками, галстуками, шарфами, ремнями, подтяжками и т.п.)</t>
  </si>
  <si>
    <t>52.43</t>
  </si>
  <si>
    <t>Розничная торговля обувью и изделиями из кожи</t>
  </si>
  <si>
    <t>52.43.1</t>
  </si>
  <si>
    <t>Розничная торговля обувью</t>
  </si>
  <si>
    <t>52.43.2</t>
  </si>
  <si>
    <t>Розничная торговля изделиями из кожи и дорожными принадлежностями</t>
  </si>
  <si>
    <t>52.44</t>
  </si>
  <si>
    <t>Розничная торговля мебелью и товарами для дома</t>
  </si>
  <si>
    <t>52.44.1</t>
  </si>
  <si>
    <t>Розничная торговля мебелью</t>
  </si>
  <si>
    <t>52.44.2</t>
  </si>
  <si>
    <t>Розничная торговля различной домашней утварью, ножевыми изделиями, посудой, изделиями из стекла и керамики; в том числе фарфора и фаянса</t>
  </si>
  <si>
    <t>52.44.3</t>
  </si>
  <si>
    <t>Розничная торговля светильниками</t>
  </si>
  <si>
    <t>52.44.4</t>
  </si>
  <si>
    <t>Розничная торговля портьерами, тюлевыми занавесями и другими предметами домашнего обихода из текстильных материалов</t>
  </si>
  <si>
    <t>52.44.5</t>
  </si>
  <si>
    <t>Розничная торговля изделиями из дерева, пробки и плетеными изделиями</t>
  </si>
  <si>
    <t>52.44.6</t>
  </si>
  <si>
    <t>Розничная торговля бытовыми изделиями и приборами, не включенными в другие группировки</t>
  </si>
  <si>
    <t>52.45</t>
  </si>
  <si>
    <t>Розничная торговля бытовыми электротоварами, радио- и телеаппаратурой</t>
  </si>
  <si>
    <t>52.45.1</t>
  </si>
  <si>
    <t>Розничная торговля бытовыми электротоварами</t>
  </si>
  <si>
    <t>52.45.2</t>
  </si>
  <si>
    <t>Розничная торговля радио- и телеаппаратурой</t>
  </si>
  <si>
    <t>52.45.3</t>
  </si>
  <si>
    <t>91.1</t>
  </si>
  <si>
    <t>Деятельность коммерческих, предпринимательских и профессиональных организаций</t>
  </si>
  <si>
    <t>91.11</t>
  </si>
  <si>
    <t>Деятельность коммерческих и предпринимательских организаций</t>
  </si>
  <si>
    <t>91.12</t>
  </si>
  <si>
    <t>Деятельность профессиональных организаций</t>
  </si>
  <si>
    <t>91.2</t>
  </si>
  <si>
    <t>Деятельность профессиональных союзов</t>
  </si>
  <si>
    <t>91.20</t>
  </si>
  <si>
    <t>91.3</t>
  </si>
  <si>
    <t>Деятельность прочих общественных объединений</t>
  </si>
  <si>
    <t>91.31</t>
  </si>
  <si>
    <t>Деятельность религиозных организаций</t>
  </si>
  <si>
    <t>91.32</t>
  </si>
  <si>
    <t>Деятельность политических организаций</t>
  </si>
  <si>
    <t>91.33</t>
  </si>
  <si>
    <t>Деятельность прочих общественных организаций, не включенных в другие группировки</t>
  </si>
  <si>
    <t>92</t>
  </si>
  <si>
    <t>Деятельность по организации отдыха и развлечений, культуры и спорта</t>
  </si>
  <si>
    <t>92.1</t>
  </si>
  <si>
    <t>Деятельность, связанная с производством, прокатом и показом фильмов</t>
  </si>
  <si>
    <t>92.11</t>
  </si>
  <si>
    <t>Производство фильмов</t>
  </si>
  <si>
    <t>92.12</t>
  </si>
  <si>
    <t>Прокат фильмов</t>
  </si>
  <si>
    <t>92.13</t>
  </si>
  <si>
    <t>Показ фильмов</t>
  </si>
  <si>
    <t>92.2</t>
  </si>
  <si>
    <t>Деятельность в области радиовещания и телевидения</t>
  </si>
  <si>
    <t>92.20</t>
  </si>
  <si>
    <t>92.3</t>
  </si>
  <si>
    <t>Прочая зрелищно - развлекательная деятельность</t>
  </si>
  <si>
    <t>92.31</t>
  </si>
  <si>
    <t>Деятельность в области искусства</t>
  </si>
  <si>
    <t>92.31.1</t>
  </si>
  <si>
    <t>Деятельность в области создания произведений искусства</t>
  </si>
  <si>
    <t>92.31.2</t>
  </si>
  <si>
    <t>Деятельность в области художественного, литературного и исполнительского творчества</t>
  </si>
  <si>
    <t>92.31.21</t>
  </si>
  <si>
    <t>Деятельность по организации и постановке театральных и оперных представлений, концертов и прочих сценических выступлений</t>
  </si>
  <si>
    <t>92.31.22</t>
  </si>
  <si>
    <t>Производство предметов одежды и ее аксессуаров из резин</t>
  </si>
  <si>
    <t>25.13.7</t>
  </si>
  <si>
    <t>Производство изделий из резины, не включенных в другие группировки; производство эбонита и изделий из него</t>
  </si>
  <si>
    <t>25.2</t>
  </si>
  <si>
    <t>Производство пластмассовых изделий</t>
  </si>
  <si>
    <t>25.21</t>
  </si>
  <si>
    <t>Производство пластмассовых плит, полос, труб и профилей</t>
  </si>
  <si>
    <t>25.22</t>
  </si>
  <si>
    <t>Производство пластмассовых изделий для упаковывания товаров</t>
  </si>
  <si>
    <t>25.23</t>
  </si>
  <si>
    <t>Производство пластмассовых изделий, используемых в строительстве</t>
  </si>
  <si>
    <t>25.24</t>
  </si>
  <si>
    <t>Производство прочих пластмассовых изделий</t>
  </si>
  <si>
    <t>25.24.1</t>
  </si>
  <si>
    <t>Производство предметов одежды и ее аксессуаров, включая перчатки, из пластмасс</t>
  </si>
  <si>
    <t>25.24.2</t>
  </si>
  <si>
    <t>Производство прочих изделий из пластмасс, не включенных в другие группировки</t>
  </si>
  <si>
    <t>25.24.9</t>
  </si>
  <si>
    <t>Предоставление услуг в области производства пластмассовых деталей</t>
  </si>
  <si>
    <t>26</t>
  </si>
  <si>
    <t>Производство прочих неметаллических минеральных продуктов</t>
  </si>
  <si>
    <t>26.1</t>
  </si>
  <si>
    <t>Производство стекла и изделий из стекла</t>
  </si>
  <si>
    <t>26.11</t>
  </si>
  <si>
    <t>Производство листового стекла</t>
  </si>
  <si>
    <t>26.12</t>
  </si>
  <si>
    <t>Формование и обработка листового стекла</t>
  </si>
  <si>
    <t>26.13</t>
  </si>
  <si>
    <t>Производство полых стеклянных изделий</t>
  </si>
  <si>
    <t>26.14</t>
  </si>
  <si>
    <t>Производство стекловолокна</t>
  </si>
  <si>
    <t>26.15</t>
  </si>
  <si>
    <t>Производство и обработка прочих стеклянных изделий</t>
  </si>
  <si>
    <t>26.15.1</t>
  </si>
  <si>
    <t>Производство необработанного стекла в блоках, в виде шаров, стержней, труб или трубок</t>
  </si>
  <si>
    <t>26.15.2</t>
  </si>
  <si>
    <t>Производство блоков для мощения, стеклоблоков, плит и прочих изделий из прессованного или отформованного стекла, используемых в строительстве; производство стекла для витражей; производство многоячеистого стекла или пеностекла в блоках, плитах и аналогичн</t>
  </si>
  <si>
    <t>26.15.3</t>
  </si>
  <si>
    <t>Производство открытых стеклянных колб: колб для электрических ламп, электронно - лучевых приборов или аналогичных изделий</t>
  </si>
  <si>
    <t>26.15.4</t>
  </si>
  <si>
    <t>Производство стекол для часов или очков, не подвергнутых оптической обработке</t>
  </si>
  <si>
    <t>26.15.5</t>
  </si>
  <si>
    <t>Производство лабораторных, фармацевтических и гигиенических изделий из стекла; производство ампул и прочих изделий из стекла медицинского назначения</t>
  </si>
  <si>
    <t>26.15.6</t>
  </si>
  <si>
    <t>Производство стеклянных деталей электрических ламп и осветительной арматуры, световых указателей, световых табло и др.</t>
  </si>
  <si>
    <t>26.15.7</t>
  </si>
  <si>
    <t>Производство электрических изоляторов из стекла</t>
  </si>
  <si>
    <t>26.15.8</t>
  </si>
  <si>
    <t>Производство прочих изделий из стекла, не включенных в другие группировки</t>
  </si>
  <si>
    <t>26.15.81</t>
  </si>
  <si>
    <t>Производство оптических элементов из стекла без оптической обработки</t>
  </si>
  <si>
    <t>26.15.82</t>
  </si>
  <si>
    <t>Производство кубиков для мозаичных или иных декоративных работ</t>
  </si>
  <si>
    <t>26.15.83</t>
  </si>
  <si>
    <t>Производство стеклянных деталей для изготовления бижутерии; производство стеклянного бисера и бусин; производство изделий, имитирующих жемчуг, драгоценные и полудрагоценные камни; производство стеклянных микросфер диаметром не более 1 мм</t>
  </si>
  <si>
    <t>26.15.84</t>
  </si>
  <si>
    <t>Добыча глины и каолина</t>
  </si>
  <si>
    <t>14.3</t>
  </si>
  <si>
    <t>Добыча минерального сырья для химических производств и производства удобрений</t>
  </si>
  <si>
    <t>14.30</t>
  </si>
  <si>
    <t>14.4</t>
  </si>
  <si>
    <t>Добыча и производство соли</t>
  </si>
  <si>
    <t>14.40</t>
  </si>
  <si>
    <t>14.5</t>
  </si>
  <si>
    <t>Добыча прочих полезных ископаемых, не включенных в другие группировки</t>
  </si>
  <si>
    <t>14.50</t>
  </si>
  <si>
    <t>14.50.1</t>
  </si>
  <si>
    <t>Добыча природного асфальтита и природного битума</t>
  </si>
  <si>
    <t>14.50.2</t>
  </si>
  <si>
    <t>Добыча драгоценных и полудрагоценных камней; добыча природных абразивов, пемзы, асбеста, слюды, кварца и прочих неметаллических минералов, не включенных в другие группировки</t>
  </si>
  <si>
    <t>14.50.21</t>
  </si>
  <si>
    <t>Добыча драгоценных и полудрагоценных камней, кроме алмазов, самоцветов и янтаря</t>
  </si>
  <si>
    <t>14.50.22</t>
  </si>
  <si>
    <t>Добыча алмазов</t>
  </si>
  <si>
    <t>14.50.23</t>
  </si>
  <si>
    <t>Добыча природных абразивов, кроме алмазов, пемзы, наждака</t>
  </si>
  <si>
    <t>14.50.24</t>
  </si>
  <si>
    <t>Добыча вермикулита</t>
  </si>
  <si>
    <t>14.50.25</t>
  </si>
  <si>
    <t>Добыча мусковита</t>
  </si>
  <si>
    <t>14.50.26</t>
  </si>
  <si>
    <t>Добыча асбеста</t>
  </si>
  <si>
    <t>14.50.27</t>
  </si>
  <si>
    <t>Добыча пьезокварца</t>
  </si>
  <si>
    <t>14.50.28</t>
  </si>
  <si>
    <t>Добыча гранулированного кварца</t>
  </si>
  <si>
    <t>14.50.29</t>
  </si>
  <si>
    <t>Добыча и обогащение горных пород, содержащих графит и прочие полезные ископаемые, не включенные в другие группировки</t>
  </si>
  <si>
    <t>15</t>
  </si>
  <si>
    <t>Производство пищевых продуктов, включая напитки</t>
  </si>
  <si>
    <t>15.1</t>
  </si>
  <si>
    <t>Производство мяса и мясопродуктов</t>
  </si>
  <si>
    <t>15.11</t>
  </si>
  <si>
    <t>Производство мяса</t>
  </si>
  <si>
    <t>15.11.1</t>
  </si>
  <si>
    <t>Производство мяса и пищевых субпродуктов крупного рогатого скота, свиней, овец, коз, животных семейства лошадиных</t>
  </si>
  <si>
    <t>15.11.2</t>
  </si>
  <si>
    <t>Производство искусственного графита, коллоидного или полуколлоидного графита, продуктов на основе графита или прочих форм углерода в виде полуфабрикатов</t>
  </si>
  <si>
    <t>26.82.5</t>
  </si>
  <si>
    <t>Производство искусственного корунда</t>
  </si>
  <si>
    <t>26.82.6</t>
  </si>
  <si>
    <t>Ремонт прочих бытовых электрических изделий</t>
  </si>
  <si>
    <t>52.73</t>
  </si>
  <si>
    <t>Ремонт часов и ювелирных изделий</t>
  </si>
  <si>
    <t>52.74</t>
  </si>
  <si>
    <t>Ремонт бытовых изделий и предметов личного пользования, не включенных в другие группировки</t>
  </si>
  <si>
    <t>55</t>
  </si>
  <si>
    <t>Деятельность гостиниц и ресторанов</t>
  </si>
  <si>
    <t>55.1</t>
  </si>
  <si>
    <t>Деятельность гостиниц</t>
  </si>
  <si>
    <t>55.11</t>
  </si>
  <si>
    <t>Деятельность гостиниц с ресторанами</t>
  </si>
  <si>
    <t>55.12</t>
  </si>
  <si>
    <t>Деятельность гостиниц без ресторанов</t>
  </si>
  <si>
    <t>55.2</t>
  </si>
  <si>
    <t>Деятельность прочих мест для временного проживания</t>
  </si>
  <si>
    <t>55.21</t>
  </si>
  <si>
    <t>Производство прочих технических керамических изделий</t>
  </si>
  <si>
    <t>26.25</t>
  </si>
  <si>
    <t>Производство прочих керамических изделий</t>
  </si>
  <si>
    <t>26.26</t>
  </si>
  <si>
    <t>Производство огнеупоров</t>
  </si>
  <si>
    <t>26.3</t>
  </si>
  <si>
    <t>Производство керамических плиток и плит</t>
  </si>
  <si>
    <t>26.30</t>
  </si>
  <si>
    <t>26.4</t>
  </si>
  <si>
    <t>Производство кирпича, черепицы и прочих строительных изделий из обожженной глины</t>
  </si>
  <si>
    <t>26.40</t>
  </si>
  <si>
    <t>26.5</t>
  </si>
  <si>
    <t>Производство цемента, извести и гипса</t>
  </si>
  <si>
    <t>26.51</t>
  </si>
  <si>
    <t>Производство цемента</t>
  </si>
  <si>
    <t>26.52</t>
  </si>
  <si>
    <t>Производство извести</t>
  </si>
  <si>
    <t>26.53</t>
  </si>
  <si>
    <t>Производство гипса</t>
  </si>
  <si>
    <t>26.6</t>
  </si>
  <si>
    <t>Производство изделий из бетона, гипса и цемента</t>
  </si>
  <si>
    <t>26.61</t>
  </si>
  <si>
    <t>Производство изделий из бетона для использования в строительстве</t>
  </si>
  <si>
    <t>26.62</t>
  </si>
  <si>
    <t>Производство гипсовых изделий для использования в строительстве</t>
  </si>
  <si>
    <t>26.63</t>
  </si>
  <si>
    <t>Производство товарного бетона</t>
  </si>
  <si>
    <t>26.64</t>
  </si>
  <si>
    <t>Производство сухих бетонных смесей</t>
  </si>
  <si>
    <t>26.65</t>
  </si>
  <si>
    <t>Производство изделий из асбестоцемента и волокнистого цемента</t>
  </si>
  <si>
    <t>26.66</t>
  </si>
  <si>
    <t>Производство прочих изделий из бетона, гипса и цемента</t>
  </si>
  <si>
    <t>26.7</t>
  </si>
  <si>
    <t>Деятельность агентов по оптовой торговле текстильными изделиями, одеждой, обувью, изделиями из кожи и меха</t>
  </si>
  <si>
    <t>51.16.1</t>
  </si>
  <si>
    <t>Деятельность агентов по оптовой торговле текстильными изделиями</t>
  </si>
  <si>
    <t>51.16.2</t>
  </si>
  <si>
    <t>Деятельность агентов по оптовой торговле одеждой, включая одежду из кожи, аксессуарами одежды и обувью</t>
  </si>
  <si>
    <t>51.16.3</t>
  </si>
  <si>
    <t>Деятельность агентов по оптовой торговле изделиями из кожи и меха</t>
  </si>
  <si>
    <t>51.17</t>
  </si>
  <si>
    <t>Деятельность агентов по оптовой торговле пищевыми продуктами, включая напитки, и табачными изделиями</t>
  </si>
  <si>
    <t>51.17.1</t>
  </si>
  <si>
    <t>Деятельность агентов по оптовой торговле пищевыми продуктами</t>
  </si>
  <si>
    <t>51.17.2</t>
  </si>
  <si>
    <t>Деятельность агентов по оптовой торговле напитками</t>
  </si>
  <si>
    <t>51.17.21</t>
  </si>
  <si>
    <t>Деятельность агентов по оптовой торговле безалкогольными напитками</t>
  </si>
  <si>
    <t>51.17.22</t>
  </si>
  <si>
    <t>Деятельность агентов по оптовой торговле алкогольными напитками, кроме пива</t>
  </si>
  <si>
    <t>51.17.23</t>
  </si>
  <si>
    <t>Деятельность агентов по оптовой торговле пивом</t>
  </si>
  <si>
    <t>51.17.3</t>
  </si>
  <si>
    <t>Финансовый результат накопленный</t>
  </si>
  <si>
    <t>Производство одежды из фетра, нетканых материалов, из текстильных материалов с пропиткой или покрытием</t>
  </si>
  <si>
    <t>18.24.4</t>
  </si>
  <si>
    <t>Производство головных уборов</t>
  </si>
  <si>
    <t>18.3</t>
  </si>
  <si>
    <t>Выделка и крашение меха; производство меховых изделий</t>
  </si>
  <si>
    <t>18.30</t>
  </si>
  <si>
    <t>18.30.1</t>
  </si>
  <si>
    <t>Выделка и крашение меха</t>
  </si>
  <si>
    <t>18.30.2</t>
  </si>
  <si>
    <t>Производство одежды, аксессуаров и прочих изделий из меха, кроме головных уборов</t>
  </si>
  <si>
    <t>18.30.3</t>
  </si>
  <si>
    <t>Производство искусственного меха и изделий из него</t>
  </si>
  <si>
    <t>18.30.31</t>
  </si>
  <si>
    <t>Производство искусственного меха</t>
  </si>
  <si>
    <t>18.30.32</t>
  </si>
  <si>
    <t>Производство изделий из искусственного меха</t>
  </si>
  <si>
    <t>19</t>
  </si>
  <si>
    <t>Производство кожи, изделий из кожи и производство обуви</t>
  </si>
  <si>
    <t>19.1</t>
  </si>
  <si>
    <t>Дубление и отделка кожи</t>
  </si>
  <si>
    <t>19.10</t>
  </si>
  <si>
    <t>19.2</t>
  </si>
  <si>
    <t>Производство чемоданов, сумок и аналогичных изделий из кожи и других материалов; производство шорно - седельных и других изделий из кожи</t>
  </si>
  <si>
    <t>19.20</t>
  </si>
  <si>
    <t>19.3</t>
  </si>
  <si>
    <t>Производство обуви</t>
  </si>
  <si>
    <t>19.30</t>
  </si>
  <si>
    <t>20</t>
  </si>
  <si>
    <t>Обработка древесины и производство изделий из дерева и пробки, кроме мебели</t>
  </si>
  <si>
    <t>20.1</t>
  </si>
  <si>
    <t>Распиловка и строгание древесины; пропитка древесины</t>
  </si>
  <si>
    <t>20.10</t>
  </si>
  <si>
    <t>20.10.1</t>
  </si>
  <si>
    <t>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</si>
  <si>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20.10.2</t>
  </si>
  <si>
    <t>Производство пиломатериалов, профилированных по кромке или по пласти; производство древесной шерсти, древесной муки; производство технологической щепы или стружки</t>
  </si>
  <si>
    <t>20.10.3</t>
  </si>
  <si>
    <t>Производство древесины, пропитанной или обработанной консервантами или другими веществами</t>
  </si>
  <si>
    <t>20.10.9</t>
  </si>
  <si>
    <t>Предоставление услуг по пропитке древесины</t>
  </si>
  <si>
    <t>20.2</t>
  </si>
  <si>
    <t>Производство шпона, фанеры, плит, панелей</t>
  </si>
  <si>
    <t>20.20</t>
  </si>
  <si>
    <t>20.20.1</t>
  </si>
  <si>
    <t>Производство клееной фанеры, древесных плит и панелей</t>
  </si>
  <si>
    <t>20.20.2</t>
  </si>
  <si>
    <t>Производство шпона, листов для клееной фанеры и модифицированной древесины</t>
  </si>
  <si>
    <t>20.20.21</t>
  </si>
  <si>
    <t>Производство шпона и листов для клееной фанеры</t>
  </si>
  <si>
    <t>20.20.22</t>
  </si>
  <si>
    <t>Производство модифицированной древесины</t>
  </si>
  <si>
    <t>20.3</t>
  </si>
  <si>
    <t>Производство деревянных строительных конструкций, включая сборные деревянные строения, и столярных изделий</t>
  </si>
  <si>
    <t>20.30</t>
  </si>
  <si>
    <t>20.30.1</t>
  </si>
  <si>
    <t>Производство деревянных строительных конструкций и столярных изделий</t>
  </si>
  <si>
    <t>20.30.2</t>
  </si>
  <si>
    <t>Производство сборных деревянных строений</t>
  </si>
  <si>
    <t>20.4</t>
  </si>
  <si>
    <t>Производство деревянной тары</t>
  </si>
  <si>
    <t>Прочая вспомогательная деятельность сухопутного транспорта</t>
  </si>
  <si>
    <t>63.21.1</t>
  </si>
  <si>
    <t>Прочая вспомогательная деятельность железнодорожного транспорта</t>
  </si>
  <si>
    <t>63.21.2</t>
  </si>
  <si>
    <t>Прочая вспомогательная деятельность автомобильного транспорта</t>
  </si>
  <si>
    <t>63.21.21</t>
  </si>
  <si>
    <t>Деятельность терминалов (автобусных станций и т.п.)</t>
  </si>
  <si>
    <t>63.21.22</t>
  </si>
  <si>
    <t>Эксплуатация автомобильных дорог общего пользования</t>
  </si>
  <si>
    <t>63.21.23</t>
  </si>
  <si>
    <t>Эксплуатация дорожных сооружений (мостов, туннелей, путепроводов и т.п.)</t>
  </si>
  <si>
    <t>63.21.24</t>
  </si>
  <si>
    <t>Эксплуатация гаражей, стоянок для автотранспортных средств, велосипедов и т.п.</t>
  </si>
  <si>
    <t>63.22</t>
  </si>
  <si>
    <t>Прочая вспомогательная деятельность водного транспорта</t>
  </si>
  <si>
    <t>63.22.1</t>
  </si>
  <si>
    <t>Прочая вспомогательная деятельность морского транспорта</t>
  </si>
  <si>
    <t>63.22.2</t>
  </si>
  <si>
    <t>Прочая вспомогательная деятельность внутреннего водного транспорта</t>
  </si>
  <si>
    <t>63.23</t>
  </si>
  <si>
    <t>Прочая вспомогательная деятельность воздушного транспорта</t>
  </si>
  <si>
    <t>63.23.1</t>
  </si>
  <si>
    <t>Деятельность терминалов (аэропортов и т.п.), управление аэропортами</t>
  </si>
  <si>
    <t>63.23.2</t>
  </si>
  <si>
    <t>Управление воздушным движением</t>
  </si>
  <si>
    <t>63.23.3</t>
  </si>
  <si>
    <t>Эксплуатация взлетно - посадочных полос, ангаров и т.п.</t>
  </si>
  <si>
    <t>63.23.4</t>
  </si>
  <si>
    <t>Деятельность по наземному обслуживанию воздушных судов</t>
  </si>
  <si>
    <t>63.23.5</t>
  </si>
  <si>
    <t>Деятельность школ повышения квалификации (учебно - тренировочных центров) для пилотов коммерческих авиалиний</t>
  </si>
  <si>
    <t>63.23.6</t>
  </si>
  <si>
    <t>Прочая вспомогательная деятельность космического транспорта</t>
  </si>
  <si>
    <t>63.3</t>
  </si>
  <si>
    <t>Деятельность туристических агентств</t>
  </si>
  <si>
    <t>63.30</t>
  </si>
  <si>
    <t>63.30.1</t>
  </si>
  <si>
    <t>Организация комплексного туристического обслуживания</t>
  </si>
  <si>
    <t>63.30.2</t>
  </si>
  <si>
    <t>Обеспечение экскурсионными билетами, обеспечение проживания, обеспечение транспортными средствами</t>
  </si>
  <si>
    <t>63.30.3</t>
  </si>
  <si>
    <t>Предоставление туристических информационных услуг</t>
  </si>
  <si>
    <t>63.30.4</t>
  </si>
  <si>
    <t>Предоставление туристических экскурсионных услуг</t>
  </si>
  <si>
    <t>63.4</t>
  </si>
  <si>
    <t>Организация перевозок грузов</t>
  </si>
  <si>
    <t>63.40</t>
  </si>
  <si>
    <t>64</t>
  </si>
  <si>
    <t>Связь</t>
  </si>
  <si>
    <t>64.1</t>
  </si>
  <si>
    <t>Почтовая и курьерская деятельность</t>
  </si>
  <si>
    <t>64.11</t>
  </si>
  <si>
    <t>Деятельность национальной почты</t>
  </si>
  <si>
    <t>64.11.1</t>
  </si>
  <si>
    <t>Деятельность почтовой связи общего пользования</t>
  </si>
  <si>
    <t>64.11.11</t>
  </si>
  <si>
    <t>Деятельность по приему, обработке, перевозке и доставке (вручению) почтовых отправлений</t>
  </si>
  <si>
    <t>64.11.12</t>
  </si>
  <si>
    <t>Производство двигателей и турбин, кроме авиационных, автомобильных и мотоциклетных двигателей</t>
  </si>
  <si>
    <t>29.11.1</t>
  </si>
  <si>
    <t>Производство двигателей, кроме авиационных, автомобильных и мотоциклетных</t>
  </si>
  <si>
    <t>29.11.2</t>
  </si>
  <si>
    <t>Производство турбин</t>
  </si>
  <si>
    <t>29.11.21</t>
  </si>
  <si>
    <t>Производство паровых турбин</t>
  </si>
  <si>
    <t>29.11.22</t>
  </si>
  <si>
    <t>Производство гидравлических турбин и водяных колес</t>
  </si>
  <si>
    <t>29.11.23</t>
  </si>
  <si>
    <t>Производство газовых турбин, кроме турбореактивных и турбовинтовых</t>
  </si>
  <si>
    <t>29.11.9</t>
  </si>
  <si>
    <t>Предоставление услуг по монтажу, ремонту и техническому обслуживанию двигателей и турбин, кроме авиационных, автомобильных и мотоциклетных двигателей</t>
  </si>
  <si>
    <t>29.12</t>
  </si>
  <si>
    <t>Производство насосов, компрессоров и гидравлических систем</t>
  </si>
  <si>
    <t>29.12.1</t>
  </si>
  <si>
    <t>Производство гидравлических и пневматических силовых установок и двигателей</t>
  </si>
  <si>
    <t>29.12.2</t>
  </si>
  <si>
    <t>Производство насосов для перекачки жидкостей и подъемников жидкостей</t>
  </si>
  <si>
    <t>29.12.3</t>
  </si>
  <si>
    <t>Производство воздушных и вакуумных насосов; производство воздушных и газовых компрессоров</t>
  </si>
  <si>
    <t>29.12.9</t>
  </si>
  <si>
    <t>Предоставление услуг по монтажу, ремонту и техническому обслуживанию насосов и компрессоров</t>
  </si>
  <si>
    <t>29.13</t>
  </si>
  <si>
    <t>Производство трубопроводной арматуры</t>
  </si>
  <si>
    <t>29.14</t>
  </si>
  <si>
    <t>Производство подшипников, зубчатых передач, элементов механических передач и приводов</t>
  </si>
  <si>
    <t>29.14.1</t>
  </si>
  <si>
    <t>Производство шариковых и роликовых подшипников</t>
  </si>
  <si>
    <t>29.14.2</t>
  </si>
  <si>
    <t>Производство корпусов подшипников и подшипников скольжения, зубчатых колес, зубчатых передач и элементов приводов</t>
  </si>
  <si>
    <t>29.14.9</t>
  </si>
  <si>
    <t>Предоставление услуг по ремонту подшипников</t>
  </si>
  <si>
    <t>29.2</t>
  </si>
  <si>
    <t>Производство прочего оборудования общего назначения</t>
  </si>
  <si>
    <t>29.21</t>
  </si>
  <si>
    <t>Производство печей и печных горелок</t>
  </si>
  <si>
    <t>29.21.1</t>
  </si>
  <si>
    <t>Производство неэлектрических печей, горелок и устройств для них</t>
  </si>
  <si>
    <t>29.21.2</t>
  </si>
  <si>
    <t>Производство электрических печей</t>
  </si>
  <si>
    <t>29.21.9</t>
  </si>
  <si>
    <t>Предоставление услуг по монтажу, ремонту и техническому обслуживанию печей и печных топок</t>
  </si>
  <si>
    <t>29.22</t>
  </si>
  <si>
    <t>Производство подъемно - транспортного оборудования</t>
  </si>
  <si>
    <t>29.22.1</t>
  </si>
  <si>
    <t>Производство кранов, кроме строительных</t>
  </si>
  <si>
    <t>29.22.2</t>
  </si>
  <si>
    <t>Производство кранов для строительства</t>
  </si>
  <si>
    <t>29.22.3</t>
  </si>
  <si>
    <t>Производство оборудования непрерывного транспорта</t>
  </si>
  <si>
    <t>29.22.4</t>
  </si>
  <si>
    <t>Производство лифтов</t>
  </si>
  <si>
    <t>29.22.5</t>
  </si>
  <si>
    <t>Производство авто- и электропогрузчиков</t>
  </si>
  <si>
    <t>29.22.6</t>
  </si>
  <si>
    <t>Производство прочего подъемно - транспортного оборудования</t>
  </si>
  <si>
    <t>29.22.9</t>
  </si>
  <si>
    <t>Предоставление услуг по монтажу, ремонту и техническому обслуживанию подъемно - транспортного оборудования</t>
  </si>
  <si>
    <t>29.23</t>
  </si>
  <si>
    <t>Производство промышленного холодильного и вентиляционного оборудования</t>
  </si>
  <si>
    <t>29.23.1</t>
  </si>
  <si>
    <t>Производство теплообменных устройств, промышленного холодильного оборудования и оборудования для кондиционирования воздуха; производство оборудования для фильтрования и очистки газов</t>
  </si>
  <si>
    <t>29.23.2</t>
  </si>
  <si>
    <t>Производство вентиляторов</t>
  </si>
  <si>
    <t>29.23.9</t>
  </si>
  <si>
    <t>Вид налога</t>
  </si>
  <si>
    <t>Налог на доходы физических лиц</t>
  </si>
  <si>
    <t>Налог на прибыль организаций Федеральная</t>
  </si>
  <si>
    <t>Налог на прибыль организаций Региональная</t>
  </si>
  <si>
    <t>Налог на прибыль организаций Местная</t>
  </si>
  <si>
    <t>НДС п.3 ст. 164 НК РФ ч.2</t>
  </si>
  <si>
    <t>НДС п.1 ст. 164 НК РФ ч.2</t>
  </si>
  <si>
    <t>НДС п.2 ст. 164 НК РФ ч.2</t>
  </si>
  <si>
    <t>3.1</t>
  </si>
  <si>
    <t>3.2</t>
  </si>
  <si>
    <t>3.3</t>
  </si>
  <si>
    <t>1.1</t>
  </si>
  <si>
    <t>1.2</t>
  </si>
  <si>
    <t>1.3</t>
  </si>
  <si>
    <t>Заемные и привлеченные средства, всего</t>
  </si>
  <si>
    <t>2.1</t>
  </si>
  <si>
    <t>2.2</t>
  </si>
  <si>
    <t>2.3</t>
  </si>
  <si>
    <t>Другие инвестиции (указать по видам)</t>
  </si>
  <si>
    <t>прочие затраты (указать по видам)</t>
  </si>
  <si>
    <t>оборудование</t>
  </si>
  <si>
    <t>строительно-монтажные работы</t>
  </si>
  <si>
    <t>4. Финансовый результат (п.2 - п.3)</t>
  </si>
  <si>
    <r>
      <t xml:space="preserve">3.3 </t>
    </r>
    <r>
      <rPr>
        <sz val="10"/>
        <rFont val="Times New Roman"/>
        <family val="1"/>
        <charset val="204"/>
      </rPr>
      <t>Отчисления на социальные нужды</t>
    </r>
  </si>
  <si>
    <t>20.40</t>
  </si>
  <si>
    <t>20.5</t>
  </si>
  <si>
    <t>Производство прочих изделий из дерева и пробки, соломки и материалов для плетения</t>
  </si>
  <si>
    <t>20.51</t>
  </si>
  <si>
    <t>Производство прочих изделий из дерева</t>
  </si>
  <si>
    <t>20.51.1</t>
  </si>
  <si>
    <t>Производство деревянных инструментов, корпусов и рукояток инструментов, рукояток щеток и метелок, обувных колодок и растяжек для обуви</t>
  </si>
  <si>
    <t>20.51.2</t>
  </si>
  <si>
    <t>Производство деревянных столовых и кухонных принадлежностей</t>
  </si>
  <si>
    <t>20.51.3</t>
  </si>
  <si>
    <t>Производство деревянных статуэток и украшений из дерева, мозаики и инкрустированного дерева, шкатулок, футляров для ювелирных изделий или ножей</t>
  </si>
  <si>
    <t>20.51.4</t>
  </si>
  <si>
    <t>Производство деревянных рам для картин, фотографий, зеркал или аналогичных предметов и прочих изделий из дерева</t>
  </si>
  <si>
    <t>20.52</t>
  </si>
  <si>
    <t>Производство изделий из пробки, соломки и материалов для плетения</t>
  </si>
  <si>
    <t>21</t>
  </si>
  <si>
    <t>Производство целлюлозы, древесной массы, бумаги, картона и изделий из них</t>
  </si>
  <si>
    <t>21.1</t>
  </si>
  <si>
    <t>Производство целлюлозы, древесной массы, бумаги и картона</t>
  </si>
  <si>
    <t>21.11</t>
  </si>
  <si>
    <t>Производство целлюлозы и древесной массы</t>
  </si>
  <si>
    <t>21.12</t>
  </si>
  <si>
    <t>Производство бумаги и картона</t>
  </si>
  <si>
    <t>21.2</t>
  </si>
  <si>
    <t>Производство изделий из бумаги и картона</t>
  </si>
  <si>
    <t>21.21</t>
  </si>
  <si>
    <t>Производство гофрированного картона, бумажной и картонной тары</t>
  </si>
  <si>
    <t>21.22</t>
  </si>
  <si>
    <t>Производство посудомоечных машин для предприятий общественного питания</t>
  </si>
  <si>
    <t>29.24.9</t>
  </si>
  <si>
    <t>Предоставление услуг по монтажу, ремонту и техническому обслуживанию прочего оборудования общего назначения, не включенного в другие группировки</t>
  </si>
  <si>
    <t>29.3</t>
  </si>
  <si>
    <t>Производство машин и оборудования для сельского и лесного хозяйства</t>
  </si>
  <si>
    <t>29.31</t>
  </si>
  <si>
    <t>Производство колесных тракторов</t>
  </si>
  <si>
    <t>29.32</t>
  </si>
  <si>
    <t>№</t>
  </si>
  <si>
    <t>Налог на прибыль организаций</t>
  </si>
  <si>
    <t>N</t>
  </si>
  <si>
    <t>Производство машин для лесного хозяйства</t>
  </si>
  <si>
    <t>29.32.9</t>
  </si>
  <si>
    <t>Предоставление услуг по монтажу, ремонту и техническому обслуживанию машин для сельского хозяйства, включая колесные тракторы, и лесного хозяйства</t>
  </si>
  <si>
    <t>29.4</t>
  </si>
  <si>
    <t>Производство станков</t>
  </si>
  <si>
    <t>29.40</t>
  </si>
  <si>
    <t>29.40.1</t>
  </si>
  <si>
    <t>Производство металлорежущих станков</t>
  </si>
  <si>
    <t>29.40.2</t>
  </si>
  <si>
    <t>Производство деревообрабатывающего оборудования</t>
  </si>
  <si>
    <t>29.40.3</t>
  </si>
  <si>
    <t>Производство кузнечно - прессового оборудования</t>
  </si>
  <si>
    <t>Деятельность учреждений санитарно - эпидемиологической службы</t>
  </si>
  <si>
    <t>85.14.6</t>
  </si>
  <si>
    <t>Деятельность судебно - медицинской экспертизы</t>
  </si>
  <si>
    <t>85.2</t>
  </si>
  <si>
    <t>Ветеринарная деятельность</t>
  </si>
  <si>
    <t>85.20</t>
  </si>
  <si>
    <t>85.3</t>
  </si>
  <si>
    <t>Копирование звукозаписей</t>
  </si>
  <si>
    <t>22.32</t>
  </si>
  <si>
    <t>Копирование видеозаписей</t>
  </si>
  <si>
    <t>22.33</t>
  </si>
  <si>
    <t>Копирование машинных носителей информации</t>
  </si>
  <si>
    <t>23</t>
  </si>
  <si>
    <t>Производство кокса, нефтепродуктов и ядерных материалов</t>
  </si>
  <si>
    <t>23.1</t>
  </si>
  <si>
    <t>Производство кокса</t>
  </si>
  <si>
    <t>23.10</t>
  </si>
  <si>
    <t>23.2</t>
  </si>
  <si>
    <t>Производство нефтепродуктов</t>
  </si>
  <si>
    <t>23.20</t>
  </si>
  <si>
    <t>23.3</t>
  </si>
  <si>
    <t>Производство ядерных материалов</t>
  </si>
  <si>
    <t>23.30</t>
  </si>
  <si>
    <t>24</t>
  </si>
  <si>
    <t>Химическое производство</t>
  </si>
  <si>
    <t>24.1</t>
  </si>
  <si>
    <t>Производство основных химических веществ</t>
  </si>
  <si>
    <t>24.11</t>
  </si>
  <si>
    <t>Производство промышленных газов</t>
  </si>
  <si>
    <t>24.12</t>
  </si>
  <si>
    <t>Производство красителей и пигментов</t>
  </si>
  <si>
    <t>24.13</t>
  </si>
  <si>
    <t>Производство прочих основных неорганических химических веществ</t>
  </si>
  <si>
    <t>24.14</t>
  </si>
  <si>
    <t>Производство прочих основных органических химических веществ</t>
  </si>
  <si>
    <t>24.14.1</t>
  </si>
  <si>
    <t>Производство синтетического и гидролизного этилового спирта</t>
  </si>
  <si>
    <t>24.14.2</t>
  </si>
  <si>
    <t>Производство прочих основных органических химических веществ, не включенных в другие группировки</t>
  </si>
  <si>
    <t>24.15</t>
  </si>
  <si>
    <t>Производство удобрений и азотных соединений</t>
  </si>
  <si>
    <t>24.16</t>
  </si>
  <si>
    <t>Производство пластмасс и синтетических смол в первичных формах</t>
  </si>
  <si>
    <t>24.17</t>
  </si>
  <si>
    <t>Производство синтетического каучука</t>
  </si>
  <si>
    <t>24.2</t>
  </si>
  <si>
    <t>Производство химических средств защиты растений (пестицидов) и прочих агрохимических продуктов</t>
  </si>
  <si>
    <t>24.20</t>
  </si>
  <si>
    <t>24.3</t>
  </si>
  <si>
    <t>Производство красок и лаков</t>
  </si>
  <si>
    <t>24.30</t>
  </si>
  <si>
    <t>24.30.1</t>
  </si>
  <si>
    <t>Производство красок и лаков на основе полимеров</t>
  </si>
  <si>
    <t>24.30.2</t>
  </si>
  <si>
    <t>Производство прочих красок, лаков, эмалей и связанных с ними продуктов</t>
  </si>
  <si>
    <t>24.4</t>
  </si>
  <si>
    <t>Производство фармацевтической продукции</t>
  </si>
  <si>
    <t>24.41</t>
  </si>
  <si>
    <t>Производство основной фармацевтической продукции</t>
  </si>
  <si>
    <t>24.42</t>
  </si>
  <si>
    <t>Производство фармацевтических препаратов и материалов</t>
  </si>
  <si>
    <t>24.42.1</t>
  </si>
  <si>
    <t>Производство медикаментов</t>
  </si>
  <si>
    <t>24.42.2</t>
  </si>
  <si>
    <t>Производство прочих фармацевтических продуктов и изделий медицинского назначения</t>
  </si>
  <si>
    <t>24.5</t>
  </si>
  <si>
    <t>Производство мыла; моющих, чистящих и полирующих средств; парфюмерных и косметических средств</t>
  </si>
  <si>
    <t>24.51</t>
  </si>
  <si>
    <t>Производство минеральных тепло- и звукоизоляционных материалов и изделий</t>
  </si>
  <si>
    <t>27</t>
  </si>
  <si>
    <t>Металлургическое производство</t>
  </si>
  <si>
    <t>27.1</t>
  </si>
  <si>
    <t>Производство чугуна, ферросплавов, стали, горячекатаного проката и холоднокатаного листового (плоского) проката</t>
  </si>
  <si>
    <t>27.11</t>
  </si>
  <si>
    <t>Производство чугуна и доменных ферросплавов</t>
  </si>
  <si>
    <t>27.12</t>
  </si>
  <si>
    <t>Производство продуктов прямого восстановления железной руды</t>
  </si>
  <si>
    <t>27.13</t>
  </si>
  <si>
    <t>Производство ферросплавов, кроме доменных</t>
  </si>
  <si>
    <t>27.14</t>
  </si>
  <si>
    <t>Производство стали</t>
  </si>
  <si>
    <t>27.15</t>
  </si>
  <si>
    <t>Производство полуфабрикатов (заготовок) для переката</t>
  </si>
  <si>
    <t>27.16</t>
  </si>
  <si>
    <t>Производство стального проката горячекатаного и кованого</t>
  </si>
  <si>
    <t>27.16.1</t>
  </si>
  <si>
    <t>Производство стального сортового проката горячекатаного и кованого</t>
  </si>
  <si>
    <t>27.16.2</t>
  </si>
  <si>
    <t>Производство стального горячекатаного листового (плоского) проката</t>
  </si>
  <si>
    <t>27.17</t>
  </si>
  <si>
    <t>Производство оптических приборов, фото- и кинооборудования</t>
  </si>
  <si>
    <t>33.40</t>
  </si>
  <si>
    <t>33.40.1</t>
  </si>
  <si>
    <t>Производство оптических приборов, фото- и кинооборудования, кроме ремонта</t>
  </si>
  <si>
    <t>33.40.9</t>
  </si>
  <si>
    <t>Предоставление услуг по ремонту и техническому обслуживанию профессионального фото- и кинооборудования и оптических приборов</t>
  </si>
  <si>
    <t>33.5</t>
  </si>
  <si>
    <t>Производство часов и других приборов времени</t>
  </si>
  <si>
    <t>33.50</t>
  </si>
  <si>
    <t>33.50.1</t>
  </si>
  <si>
    <t>Производство готовых часов и других приборов времени</t>
  </si>
  <si>
    <t>33.50.2</t>
  </si>
  <si>
    <t>Производство часовых механизмов и частей часов и приборов времени</t>
  </si>
  <si>
    <t>33.50.9</t>
  </si>
  <si>
    <t>Предоставление услуг по монтажу, ремонту и техническому обслуживанию промышленных приборов и аппаратуры для измерения временных интервалов</t>
  </si>
  <si>
    <t>34</t>
  </si>
  <si>
    <t>Производство автомобилей, прицепов и полуприцепов</t>
  </si>
  <si>
    <t>34.1</t>
  </si>
  <si>
    <t>Производство автомобилей</t>
  </si>
  <si>
    <t>34.10</t>
  </si>
  <si>
    <t>34.10.1</t>
  </si>
  <si>
    <t>Производство двигателей внутреннего сгорания для автомобилей</t>
  </si>
  <si>
    <t>34.10.2</t>
  </si>
  <si>
    <t>Производство легковых автомобилей</t>
  </si>
  <si>
    <t>34.10.3</t>
  </si>
  <si>
    <t>Производство автобусов и троллейбусов</t>
  </si>
  <si>
    <t>34.10.4</t>
  </si>
  <si>
    <t>Предоставление посреднических услуг, связанных с недвижимым имуществом</t>
  </si>
  <si>
    <t>70.31</t>
  </si>
  <si>
    <t>Деятельность агентств по операциям с недвижимым имуществом</t>
  </si>
  <si>
    <t>70.31.1</t>
  </si>
  <si>
    <t>Предоставление посреднических услуг при покупке, продаже и аренде недвижимого имущества</t>
  </si>
  <si>
    <t>70.31.11</t>
  </si>
  <si>
    <t>Предоставление социальных услуг</t>
  </si>
  <si>
    <t>85.31</t>
  </si>
  <si>
    <t>Предоставление социальных услуг с обеспечением проживания</t>
  </si>
  <si>
    <t>85.32</t>
  </si>
  <si>
    <t>Предоставление социальных услуг без обеспечения проживания</t>
  </si>
  <si>
    <t>90</t>
  </si>
  <si>
    <t>Удаление сточных вод, отходов и аналогичная деятельность</t>
  </si>
  <si>
    <t>90.0</t>
  </si>
  <si>
    <t>90.00</t>
  </si>
  <si>
    <t>90.00.1</t>
  </si>
  <si>
    <t>Удаление и обработка сточных вод</t>
  </si>
  <si>
    <t>90.00.2</t>
  </si>
  <si>
    <t>Удаление и обработка твердых отходов</t>
  </si>
  <si>
    <t>90.00.3</t>
  </si>
  <si>
    <t>Уборка территории и аналогичная деятельность</t>
  </si>
  <si>
    <t>91</t>
  </si>
  <si>
    <t>Деятельность общественных объединений</t>
  </si>
  <si>
    <t>Производство ядерных реакторов и их составных частей</t>
  </si>
  <si>
    <t>28.30.9</t>
  </si>
  <si>
    <t>Предоставление услуг по монтажу, ремонту и техническому обслуживанию паровых котлов, кроме котлов центрального отопления</t>
  </si>
  <si>
    <t>28.4</t>
  </si>
  <si>
    <t>Ковка, прессование, штамповка и профилирование; изготовление изделий методом порошковой металлургии</t>
  </si>
  <si>
    <t>28.40</t>
  </si>
  <si>
    <t>28.40.1</t>
  </si>
  <si>
    <t>Предоставление услуг по ковке, прессованию, объемной и листовой штамповке и профилированию листового металла</t>
  </si>
  <si>
    <t>28.40.2</t>
  </si>
  <si>
    <t>Предоставление услуг по производству изделий методом порошковой металлургии</t>
  </si>
  <si>
    <t>28.5</t>
  </si>
  <si>
    <t>Обработка металлов и нанесение покрытий на металлы; обработка металлических изделий с использованием основных технологических процессов машиностроения</t>
  </si>
  <si>
    <t>28.51</t>
  </si>
  <si>
    <t>Обработка металлов и нанесение покрытий на металлы</t>
  </si>
  <si>
    <t>28.52</t>
  </si>
  <si>
    <t>Обработка металлических изделий с использованием основных технологических процессов машиностроения</t>
  </si>
  <si>
    <t>28.6</t>
  </si>
  <si>
    <t>Производство ножевых изделий, столовых приборов, инструментов, замочных и скобяных изделий</t>
  </si>
  <si>
    <t>28.61</t>
  </si>
  <si>
    <t>Производство ножевых изделий и столовых приборов</t>
  </si>
  <si>
    <t>28.62</t>
  </si>
  <si>
    <t>Производство инструментов</t>
  </si>
  <si>
    <t>28.63</t>
  </si>
  <si>
    <t>Производство замков и петель</t>
  </si>
  <si>
    <t>28.7</t>
  </si>
  <si>
    <t>Производство прочих готовых металлических изделий</t>
  </si>
  <si>
    <t>28.71</t>
  </si>
  <si>
    <t>Производство металлических бочек и аналогичных емкостей</t>
  </si>
  <si>
    <t>28.72</t>
  </si>
  <si>
    <t>Производство упаковки из легких металлов</t>
  </si>
  <si>
    <t>28.73</t>
  </si>
  <si>
    <t>Производство изделий из проволоки</t>
  </si>
  <si>
    <t>28.74</t>
  </si>
  <si>
    <t>Производство крепежных изделий, цепей и пружин</t>
  </si>
  <si>
    <t>28.74.1</t>
  </si>
  <si>
    <t>Производство крепежных изделий и пружин</t>
  </si>
  <si>
    <t>28.74.2</t>
  </si>
  <si>
    <t>Производство цепей, кроме шарнирных, и составных частей к ним</t>
  </si>
  <si>
    <t>28.75</t>
  </si>
  <si>
    <t>28.75.1</t>
  </si>
  <si>
    <t>Производство металлических изделий для ванных комнат и кухни</t>
  </si>
  <si>
    <t>28.75.11</t>
  </si>
  <si>
    <t>Производство раковин, моек, ванн и прочих санитарно - технических изделий и их составных частей из черных металлов, меди или алюминия</t>
  </si>
  <si>
    <t>28.75.12</t>
  </si>
  <si>
    <t>Производство столовых, кухонных и прочих бытовых изделий, кроме столовых и кухонных приборов, и их составных частей из черных металлов, меди или алюминия</t>
  </si>
  <si>
    <t>28.75.2</t>
  </si>
  <si>
    <t>Производство прочих металлических изделий, кроме сабель, штыков и аналогичного оружия</t>
  </si>
  <si>
    <t>28.75.21</t>
  </si>
  <si>
    <t>Наименование показателей</t>
  </si>
  <si>
    <t>Собственные средства</t>
  </si>
  <si>
    <t>2.</t>
  </si>
  <si>
    <t>3.</t>
  </si>
  <si>
    <t>Чистая прибыль</t>
  </si>
  <si>
    <t>Амортизация</t>
  </si>
  <si>
    <t>Сумма прибыли и амортизации (сумма п.п.3 и 4)</t>
  </si>
  <si>
    <t>в том числе</t>
  </si>
  <si>
    <t>основной долг</t>
  </si>
  <si>
    <t>процент по кредиту</t>
  </si>
  <si>
    <t>Всего по проектно-сметной документации</t>
  </si>
  <si>
    <t>1-й год</t>
  </si>
  <si>
    <t>Всего</t>
  </si>
  <si>
    <t>1.</t>
  </si>
  <si>
    <t>Ед. изм.</t>
  </si>
  <si>
    <t>Показатели</t>
  </si>
  <si>
    <t>1.1 на внутреннем рынке</t>
  </si>
  <si>
    <t>1.2 на внешнем рынке</t>
  </si>
  <si>
    <t>1. Численность занятых по проекту, всего</t>
  </si>
  <si>
    <t>в том числе принимаемых на вновь создаваемые рабочие места</t>
  </si>
  <si>
    <t>3. Отчисления на социальные нужды, всего</t>
  </si>
  <si>
    <t>в том числе по расходам на оплату труда занятых, принимаемых на вновь создаваемые рабочие места</t>
  </si>
  <si>
    <t>4. Средняя заработная плата одного работающего по проекту</t>
  </si>
  <si>
    <t>3.1 Материальные затраты</t>
  </si>
  <si>
    <t>3.2 Затраты на оплату труда</t>
  </si>
  <si>
    <t>3.4 Амортизационные отчисления</t>
  </si>
  <si>
    <t>3.5 Прочие</t>
  </si>
  <si>
    <t>земельный налог</t>
  </si>
  <si>
    <t>3.6 Проценты по кредитам</t>
  </si>
  <si>
    <t>налог на имущество</t>
  </si>
  <si>
    <t>Наименование статьи</t>
  </si>
  <si>
    <t>1.1 льгота по налогу на имущество</t>
  </si>
  <si>
    <t>1.2 льгота по налогу на прибыль</t>
  </si>
  <si>
    <t>1.3 субсидии для компенсации части процентной ставки по банковским кредитам</t>
  </si>
  <si>
    <t>1.4 др. формы (указать)</t>
  </si>
  <si>
    <t>2-й год</t>
  </si>
  <si>
    <t>Оптовая торговля мороженым и замороженными десертами</t>
  </si>
  <si>
    <t>51.37</t>
  </si>
  <si>
    <t>Оптовая торговля кофе, чаем, какао и пряностями</t>
  </si>
  <si>
    <t>51.38</t>
  </si>
  <si>
    <t>Оптовая торговля прочими пищевыми продуктами</t>
  </si>
  <si>
    <t>51.38.1</t>
  </si>
  <si>
    <t>Оптовая торговля рыбой, морепродуктами и рыбными консервами</t>
  </si>
  <si>
    <t>51.38.2</t>
  </si>
  <si>
    <t>51.38.21</t>
  </si>
  <si>
    <t>Оптовая торговля переработанными овощами, картофелем, фруктами и орехами</t>
  </si>
  <si>
    <t>51.38.22</t>
  </si>
  <si>
    <t>Оптовая торговля готовыми пищевыми продуктами, включая торговлю детским и диетическим питанием и прочими гомогенизированными пищевыми продуктами</t>
  </si>
  <si>
    <t>51.38.23</t>
  </si>
  <si>
    <t>Оптовая торговля кормами для домашних животных</t>
  </si>
  <si>
    <t>51.38.24</t>
  </si>
  <si>
    <t>Оптовая торговля хлебом и хлебобулочными изделиями</t>
  </si>
  <si>
    <t>51.38.25</t>
  </si>
  <si>
    <t>Оптовая торговля мучными кондитерскими изделиями</t>
  </si>
  <si>
    <t>51.38.26</t>
  </si>
  <si>
    <t>Оптовая торговля мукой и макаронными изделиями</t>
  </si>
  <si>
    <t>51.38.27</t>
  </si>
  <si>
    <t>Оптовая торговля крупами</t>
  </si>
  <si>
    <t>51.38.28</t>
  </si>
  <si>
    <t>Оптовая торговля солью</t>
  </si>
  <si>
    <t>51.38.29</t>
  </si>
  <si>
    <t>Оптовая торговля прочими пищевыми продуктами, не включенными в другие группировки</t>
  </si>
  <si>
    <t>51.39</t>
  </si>
  <si>
    <t>Подготовка к выведению в космическое пространство космических объектов</t>
  </si>
  <si>
    <t>62.30.12</t>
  </si>
  <si>
    <t>Запуск в космическое пространство космических объектов</t>
  </si>
  <si>
    <t>62.30.2</t>
  </si>
  <si>
    <t>Производство бронированных или армированных сейфов, несгораемых шкафов и дверей</t>
  </si>
  <si>
    <t>28.75.22</t>
  </si>
  <si>
    <t>Производство канцелярского настольного оборудования (ящиков, картотек, лотков и т.п.) из недрагоценных металлов</t>
  </si>
  <si>
    <t>28.75.23</t>
  </si>
  <si>
    <t>Производство деталей для скоросшивателей или папок; канцелярских принадлежностей и скоб в виде полос из недрагоценных металлов</t>
  </si>
  <si>
    <t>28.75.24</t>
  </si>
  <si>
    <t>Производство статуэток, рам для фотографий, картин, зеркал и прочих декоративных изделий из недрагоценных металлов</t>
  </si>
  <si>
    <t>28.75.25</t>
  </si>
  <si>
    <t>Производство фурнитуры из недрагоценных металлов для одежды, обуви, кожгалантереи и прочих изделий, в том числе крючков, пряжек, застежек, петелек, колечек, трубчатых и раздвоенных заклепок и др.</t>
  </si>
  <si>
    <t>28.75.26</t>
  </si>
  <si>
    <t>Производство гребных винтов и их лопастей для судовых двигателей и лодочных моторов</t>
  </si>
  <si>
    <t>28.75.27</t>
  </si>
  <si>
    <t>Производство прочих изделий из недрагоценных металлов, не включенных в другие группировки</t>
  </si>
  <si>
    <t>28.75.3</t>
  </si>
  <si>
    <t>Производство шпаг, кортиков, штыков, копий и аналогичного оружия и частей к нему</t>
  </si>
  <si>
    <t>29</t>
  </si>
  <si>
    <t>Производство машин и оборудования</t>
  </si>
  <si>
    <t>29.1</t>
  </si>
  <si>
    <t>Производство механического оборудования</t>
  </si>
  <si>
    <t>29.11</t>
  </si>
  <si>
    <t>1. Выручка от реализации всех видов товаров (работ, услуг) по проекту с НДС, акцизами, пошлинами и др. обязательными платежами</t>
  </si>
  <si>
    <t>2. Выручка от реализации всех видов товаров (работ, услуг) по проекту без НДС, акцизов, пошлин и др. обязательных платежей</t>
  </si>
  <si>
    <t>2. Амортизация основных средств, приобретаемых по проекту</t>
  </si>
  <si>
    <t>4. Амортизация основных средств, приобретённых до начала реализации проекта и участвующих в проекте</t>
  </si>
  <si>
    <t>8. Амортизация основных средств организации</t>
  </si>
  <si>
    <t>6. Амортизация всех основных средств, участвующих в проекте (сумма п.п. 2,4)</t>
  </si>
  <si>
    <t>прочие затраты</t>
  </si>
  <si>
    <t>Другие инвестиции</t>
  </si>
  <si>
    <t>Кредиты банков</t>
  </si>
  <si>
    <t>Прочие</t>
  </si>
  <si>
    <t>Заемные средства других организаций</t>
  </si>
  <si>
    <t>абс.</t>
  </si>
  <si>
    <t>отн., %</t>
  </si>
  <si>
    <t>1. Остаточная стоимость основных средств, приобретаемых по проекту, на конец периода</t>
  </si>
  <si>
    <t>3. Остаточная стоимость основных средств, приобретённых до начала реализации проекта и участвующих в проекте, на конец периода</t>
  </si>
  <si>
    <t>5. Остаточная стоимость всех основных средств, участвующих в проекте (сумма п.п. 1,3), на конец периода</t>
  </si>
  <si>
    <t>8. НДС, уплачиваемый поставщикам и подрядчикам по операционной деятельности по проекту</t>
  </si>
  <si>
    <t>9. НДС, уплачиваемый поставщикам и подрядчикам по инвестиционной деятельности по проекту</t>
  </si>
  <si>
    <t>Инвестиции с НДС всего (сумма п.п. 2 и 3) в том числе</t>
  </si>
  <si>
    <t>Подлежит освоению, всего</t>
  </si>
  <si>
    <t xml:space="preserve">     в том числе НДС</t>
  </si>
  <si>
    <t>др. налоги (указать каждый)</t>
  </si>
  <si>
    <t>5. Численность занятых по другим видам деятельности</t>
  </si>
  <si>
    <t>6. Расходы на оплату труда занятых по другим видам деятельности</t>
  </si>
  <si>
    <t>Производство грузовых автомобилей</t>
  </si>
  <si>
    <t>34.10.5</t>
  </si>
  <si>
    <t>Производство автомобилей специального назначения</t>
  </si>
  <si>
    <t>34.2</t>
  </si>
  <si>
    <t>Производство автомобильных кузовов; производство прицепов, полуприцепов и контейнеров, предназначенных для перевозки одним или несколькими видами транспорта</t>
  </si>
  <si>
    <t>34.20</t>
  </si>
  <si>
    <t>34.3</t>
  </si>
  <si>
    <t>Производство частей и принадлежностей автомобилей и их двигателей</t>
  </si>
  <si>
    <t>34.30</t>
  </si>
  <si>
    <t>35</t>
  </si>
  <si>
    <t>Производство судов, летательных и космических аппаратов и прочих транспортных средств</t>
  </si>
  <si>
    <t>35.1</t>
  </si>
  <si>
    <t>Строительство и ремонт судов</t>
  </si>
  <si>
    <t>Предоставление услуг по монтажу, ремонту и техническому обслуживанию промышленного холодильного и вентиляционного оборудования</t>
  </si>
  <si>
    <t>29.24</t>
  </si>
  <si>
    <t>Производство прочих машин и оборудования общего назначения, не включенных в другие группировки</t>
  </si>
  <si>
    <t>29.24.1</t>
  </si>
  <si>
    <t>Производство газогенераторов, аппаратов для дистилляции, фильтрования или очистки жидкости и газов</t>
  </si>
  <si>
    <t>29.24.2</t>
  </si>
  <si>
    <t>Производство прочего электрооборудования, не включенного в другие группировки, кроме электрооборудования для двигателей и транспортных средств</t>
  </si>
  <si>
    <t>31.62.1</t>
  </si>
  <si>
    <t>Производство, кроме ремонта, прочего электрооборудования, не включенного в другие группировки, без электрооборудования для двигателей и транспортных средств</t>
  </si>
  <si>
    <t>31.62.9</t>
  </si>
  <si>
    <t>7. Отчисления на социальные нужды занятых по другим видам деятельности</t>
  </si>
  <si>
    <t>3.5.1 Налоги, относимые на расходы (себестоимость), в том числе (указать каждый в отдельности)</t>
  </si>
  <si>
    <r>
      <t xml:space="preserve">Предъявление: </t>
    </r>
    <r>
      <rPr>
        <b/>
        <sz val="10"/>
        <color indexed="12"/>
        <rFont val="Times New Roman"/>
        <family val="1"/>
        <charset val="204"/>
      </rPr>
      <t>Отчет</t>
    </r>
  </si>
  <si>
    <t>Период</t>
  </si>
  <si>
    <t>1 кв.</t>
  </si>
  <si>
    <t>2 кв.</t>
  </si>
  <si>
    <t>3 кв.</t>
  </si>
  <si>
    <t>4 кв.</t>
  </si>
  <si>
    <t>из них</t>
  </si>
  <si>
    <t>Итого в 1 год</t>
  </si>
  <si>
    <t>Итого в 2 год</t>
  </si>
  <si>
    <t>Итого в 3 год</t>
  </si>
  <si>
    <t>Итого в 4 год</t>
  </si>
  <si>
    <t>Итого в 6 год</t>
  </si>
  <si>
    <t>Итого в 5 год</t>
  </si>
  <si>
    <t>Итого за период расчета</t>
  </si>
  <si>
    <t>Итого во 2 год</t>
  </si>
  <si>
    <r>
      <t xml:space="preserve">Субъект инвестиционной деятельности </t>
    </r>
    <r>
      <rPr>
        <b/>
        <sz val="10"/>
        <color indexed="12"/>
        <rFont val="Times New Roman"/>
        <family val="1"/>
        <charset val="204"/>
      </rPr>
      <t>(организация)</t>
    </r>
  </si>
  <si>
    <t>1.1.1</t>
  </si>
  <si>
    <t>1.1.2</t>
  </si>
  <si>
    <t>1.1.3</t>
  </si>
  <si>
    <t>Начисления по кредиту к погашению, в том числе</t>
  </si>
  <si>
    <t>НДС</t>
  </si>
  <si>
    <t>8. Средняя заработная плата одного занятого по другим видам деятельности</t>
  </si>
  <si>
    <t>4.3 налог на доходы физических лиц</t>
  </si>
  <si>
    <t>1. Начисленные обязательные платежи в бюджеты всех уровней (без учета льгот), всего,
в том числе</t>
  </si>
  <si>
    <t>2. Начисленные обязательные платежи в части консолидированного бюджета Кемеровской области (без учета льгот), всего, в том числе</t>
  </si>
  <si>
    <t>3. Государственная поддержка, всего,
в том числе</t>
  </si>
  <si>
    <t>3.1 льгота по налогу на имущество</t>
  </si>
  <si>
    <t>3.2 льгота по налогу на прибыль</t>
  </si>
  <si>
    <t>Начисленные обязательные платежи в бюджеты всех уровней накопленным итогом</t>
  </si>
  <si>
    <t>2. Начисленные обязательные платежи в части консолидированного бюджета Кемеровской области, всего, в том числе</t>
  </si>
  <si>
    <t>Срок окупаемости, лет</t>
  </si>
  <si>
    <t>Капитальные вложения, всего, 
в том числе</t>
  </si>
  <si>
    <t>Значение</t>
  </si>
  <si>
    <t>Наименование проекта</t>
  </si>
  <si>
    <t>Вид проекта</t>
  </si>
  <si>
    <t>Инвестиции по проекту, млн. руб.</t>
  </si>
  <si>
    <t>Финансирование проекта</t>
  </si>
  <si>
    <t>4.1</t>
  </si>
  <si>
    <t>Производство звукозаписывающей и звуковоспроизводящей аппаратуры и аппаратуры для видеозаписи и видеовоспроизведения</t>
  </si>
  <si>
    <t>32.30.4</t>
  </si>
  <si>
    <t>Производство микрофонов, громкоговорителей, наушников, приемной аппаратуры для радиотелефонной или радиотелеграфной связи</t>
  </si>
  <si>
    <t>32.30.5</t>
  </si>
  <si>
    <t>Производство частей звукозаписывающей и звуковоспроизводящей аппаратуры и видеоаппаратуры; антенн</t>
  </si>
  <si>
    <t>32.30.9</t>
  </si>
  <si>
    <t>Предоставление услуг по монтажу, ремонту и техническому обслуживанию профессиональной радио-, телевизионной, звукозаписывающей и звуковоспроизводящей аппаратуры и видеоаппаратуры</t>
  </si>
  <si>
    <t>33</t>
  </si>
  <si>
    <t>Производство изделий медицинской техники, средств измерений, оптических приборов и аппаратуры, часов</t>
  </si>
  <si>
    <t>33.1</t>
  </si>
  <si>
    <t>Производство изделий медицинской техники, включая хирургическое оборудование, и ортопедических приспособлений</t>
  </si>
  <si>
    <t>33.10</t>
  </si>
  <si>
    <t>33.10.1</t>
  </si>
  <si>
    <t>Производство медицинской диагностической и терапевтической аппаратуры, хирургического оборудования, медицинского инструмента, ортопедических приспособлений и их составных частей; производство аппаратуры, основанной на использовании рентгеновского, альфа-,</t>
  </si>
  <si>
    <t>33.10.2</t>
  </si>
  <si>
    <t>Производство медицинской, в том числе хирургической, стоматологической и ветеринарной мебели; производство стоматологических и аналогичных им кресел с устройствами для поворота, подъема и наклона и их составных частей</t>
  </si>
  <si>
    <t>33.10.9</t>
  </si>
  <si>
    <t>Предоставление услуг по монтажу, ремонту и техническому обслуживанию медицинского оборудования и аппаратуры</t>
  </si>
  <si>
    <t>33.2</t>
  </si>
  <si>
    <t>Производство контрольно - измерительных приборов</t>
  </si>
  <si>
    <t>33.20</t>
  </si>
  <si>
    <t>33.20.1</t>
  </si>
  <si>
    <t>Производство общестроительных работ по прокладке магистральных трубопроводов, линий связи и линий электропередачи</t>
  </si>
  <si>
    <t>45.21.4</t>
  </si>
  <si>
    <t>Производство общестроительных работ по прокладке местных трубопроводов, линий связи и линий электропередачи, включая взаимосвязанные вспомогательные работы</t>
  </si>
  <si>
    <t>45.21.5</t>
  </si>
  <si>
    <t>Производство общестроительных работ по строительству электростанций и сооружений для горнодобывающей и обрабатывающей промышленности</t>
  </si>
  <si>
    <t>45.21.51</t>
  </si>
  <si>
    <t>Производство общестроительных работ по строительству гидроэлектростанций</t>
  </si>
  <si>
    <t>45.21.52</t>
  </si>
  <si>
    <t>Производство общестроительных работ по строительству атомных электростанций</t>
  </si>
  <si>
    <t>45.21.53</t>
  </si>
  <si>
    <t>Производство общестроительных работ по строительству тепловых и прочих электростанций</t>
  </si>
  <si>
    <t>45.21.54</t>
  </si>
  <si>
    <t>Производство общестроительных работ по строительству сооружений для горнодобывающей и обрабатывающей промышленности</t>
  </si>
  <si>
    <t>45.21.6</t>
  </si>
  <si>
    <t>Производство общестроительных работ по строительству прочих зданий и сооружений, не включенных в другие группировки</t>
  </si>
  <si>
    <t>45.21.7</t>
  </si>
  <si>
    <t>Монтаж зданий и сооружений из сборных конструкций</t>
  </si>
  <si>
    <t>45.22</t>
  </si>
  <si>
    <t>Прочая вспомогательная деятельность в сфере страхования, кроме обязательного социального обеспечения</t>
  </si>
  <si>
    <t>70</t>
  </si>
  <si>
    <t>Операции с недвижимым имуществом</t>
  </si>
  <si>
    <t>70.1</t>
  </si>
  <si>
    <t>Подготовка к продаже, покупка и продажа собственного недвижимого имущества</t>
  </si>
  <si>
    <t>70.11</t>
  </si>
  <si>
    <t>Подготовка к продаже собственного недвижимого имущества</t>
  </si>
  <si>
    <t>70.11.1</t>
  </si>
  <si>
    <t>Подготовка к продаже собственного жилого недвижимого имущества</t>
  </si>
  <si>
    <t>70.11.2</t>
  </si>
  <si>
    <t>Подготовка к продаже собственного нежилого недвижимого имущества</t>
  </si>
  <si>
    <t>70.12</t>
  </si>
  <si>
    <t>Покупка и продажа собственного недвижимого имущества</t>
  </si>
  <si>
    <t>70.12.1</t>
  </si>
  <si>
    <t>Покупка и продажа собственного жилого недвижимого имущества</t>
  </si>
  <si>
    <t>70.12.2</t>
  </si>
  <si>
    <t>Покупка и продажа собственных нежилых зданий и помещений</t>
  </si>
  <si>
    <t>70.12.3</t>
  </si>
  <si>
    <t>Покупка и продажа земельных участков</t>
  </si>
  <si>
    <t>70.2</t>
  </si>
  <si>
    <t>Сдача внаем собственного недвижимого имущества</t>
  </si>
  <si>
    <t>70.20</t>
  </si>
  <si>
    <t>70.20.1</t>
  </si>
  <si>
    <t>Сдача внаем собственного жилого недвижимого имущества</t>
  </si>
  <si>
    <t>70.20.2</t>
  </si>
  <si>
    <t>Сдача внаем собственного нежилого недвижимого имущества</t>
  </si>
  <si>
    <t>70.3</t>
  </si>
  <si>
    <t>Производство ювелирных изделий и технических изделий из драгоценных металлов и драгоценных камней, монет и медалей</t>
  </si>
  <si>
    <t>36.21</t>
  </si>
  <si>
    <t>Чеканка монет и медалей</t>
  </si>
  <si>
    <t>36.22</t>
  </si>
  <si>
    <t>Начисленные обязательные платежи в части консолидированного бюджета Кемеровской области накопленным итогом</t>
  </si>
  <si>
    <t>Прямая ставка</t>
  </si>
  <si>
    <t>Обратная ставка</t>
  </si>
  <si>
    <t>4. Бюджетный эффект общий (разность показателей  п.1 и п.3)</t>
  </si>
  <si>
    <t>5. То же нарастающим итогом</t>
  </si>
  <si>
    <t>6. Бюджетный эффект в части консолидированного бюджета Кемеровской области  (разность показателей  п.2 и п.3)</t>
  </si>
  <si>
    <t>7. То же нарастающим итогом</t>
  </si>
  <si>
    <t>Итого в 7 год</t>
  </si>
  <si>
    <t>Итого в 8 год</t>
  </si>
  <si>
    <t>7-й год</t>
  </si>
  <si>
    <t>8-й год</t>
  </si>
  <si>
    <t>Ед. изм. (натур.)</t>
  </si>
  <si>
    <r>
      <t xml:space="preserve">1. Остаточная стоимость основных средств, приобретаемых по проекту, </t>
    </r>
    <r>
      <rPr>
        <sz val="12"/>
        <color indexed="12"/>
        <rFont val="Times New Roman"/>
        <family val="1"/>
        <charset val="204"/>
      </rPr>
      <t>на конец периода</t>
    </r>
  </si>
  <si>
    <r>
      <t xml:space="preserve">3. Остаточная стоимость основных средств, приобретённых до начала реализации проекта и участвующих в проекте, </t>
    </r>
    <r>
      <rPr>
        <sz val="12"/>
        <color indexed="12"/>
        <rFont val="Times New Roman"/>
        <family val="1"/>
        <charset val="204"/>
      </rPr>
      <t>на конец периода</t>
    </r>
  </si>
  <si>
    <r>
      <t xml:space="preserve">5. Остаточная стоимость всех основных средств, участвующих в проекте (сумма п.п. 1,3), </t>
    </r>
    <r>
      <rPr>
        <sz val="12"/>
        <color indexed="12"/>
        <rFont val="Times New Roman"/>
        <family val="1"/>
        <charset val="204"/>
      </rPr>
      <t>на конец периода</t>
    </r>
  </si>
  <si>
    <r>
      <t xml:space="preserve">3.3 </t>
    </r>
    <r>
      <rPr>
        <sz val="12"/>
        <rFont val="Times New Roman"/>
        <family val="1"/>
        <charset val="204"/>
      </rPr>
      <t>Отчисления на социальные нужды</t>
    </r>
  </si>
  <si>
    <t>есть</t>
  </si>
  <si>
    <t>нет</t>
  </si>
  <si>
    <t>Итого в 9 год</t>
  </si>
  <si>
    <t>Итого в 10 год</t>
  </si>
  <si>
    <t>Итого в 12 год</t>
  </si>
  <si>
    <t>9-й год</t>
  </si>
  <si>
    <t>10-й год</t>
  </si>
  <si>
    <t>Сумма погашения основного долга</t>
  </si>
  <si>
    <t>Задолженность по основному долгу</t>
  </si>
  <si>
    <t>Начало периода для начисления процентов</t>
  </si>
  <si>
    <t>Окончание периода для начисления процентов</t>
  </si>
  <si>
    <t>Количество дней в периоде</t>
  </si>
  <si>
    <t>Сумма начисленных процентов (гр. 1 x гр. 4 x гр. 5 / 100 / количество дней в году)</t>
  </si>
  <si>
    <t>Сумма уплаченных процентов</t>
  </si>
  <si>
    <t>Сумма, подлежащая компенсации (гр. 1 x гр. 4 x гр. 8 / 100 / 2 / количество дней в году)</t>
  </si>
  <si>
    <t>Полученная сумма компенсации</t>
  </si>
  <si>
    <t>год</t>
  </si>
  <si>
    <t>квартал</t>
  </si>
  <si>
    <t>начисленные проценты</t>
  </si>
  <si>
    <t>субсидия</t>
  </si>
  <si>
    <t>квартал&amp;год</t>
  </si>
  <si>
    <t>итого</t>
  </si>
  <si>
    <t>Покрытие (окупание) всех капиталовложений</t>
  </si>
  <si>
    <t>ПРОМЕЖУТОЧНЫЕ КОЛОНКИ НЕ УДАЛЯТЬ !</t>
  </si>
  <si>
    <t>3.6 Налоги, относимые на себестоимость, в том числе (указать каждый в отдельности)</t>
  </si>
  <si>
    <t>3.7 Проценты по кредитам</t>
  </si>
  <si>
    <t>10. Начисленные платежи в бюджет (сумма пп.1.1, 1.2, 3.3, 3.6, 6 за вычетом п.8 и п.9)</t>
  </si>
  <si>
    <r>
      <t xml:space="preserve">7. Остаточная стоимость основных средств организации в целом, </t>
    </r>
    <r>
      <rPr>
        <sz val="12"/>
        <color indexed="12"/>
        <rFont val="Times New Roman"/>
        <family val="1"/>
        <charset val="204"/>
      </rPr>
      <t>на конец периода</t>
    </r>
  </si>
  <si>
    <t>8. Амортизация основных средств организации в целом</t>
  </si>
  <si>
    <r>
      <t>Год</t>
    </r>
    <r>
      <rPr>
        <b/>
        <sz val="12"/>
        <rFont val="Times New Roman"/>
        <family val="1"/>
        <charset val="204"/>
      </rPr>
      <t xml:space="preserve"> включения в Перечень / Реестр (</t>
    </r>
    <r>
      <rPr>
        <b/>
        <sz val="12"/>
        <color indexed="18"/>
        <rFont val="Times New Roman"/>
        <family val="1"/>
        <charset val="204"/>
      </rPr>
      <t>впишите !</t>
    </r>
    <r>
      <rPr>
        <b/>
        <sz val="12"/>
        <rFont val="Times New Roman"/>
        <family val="1"/>
        <charset val="204"/>
      </rPr>
      <t>)</t>
    </r>
  </si>
  <si>
    <r>
      <t>субсидии (</t>
    </r>
    <r>
      <rPr>
        <b/>
        <sz val="12"/>
        <color indexed="18"/>
        <rFont val="Times New Roman"/>
        <family val="1"/>
        <charset val="204"/>
      </rPr>
      <t>есть/нет - выберите!</t>
    </r>
    <r>
      <rPr>
        <b/>
        <sz val="12"/>
        <rFont val="Times New Roman"/>
        <family val="1"/>
        <charset val="204"/>
      </rPr>
      <t>)</t>
    </r>
  </si>
  <si>
    <t>Сумма текущего периода процентов по кредиту, подлежащая компенсации в следующем периоде (расчетная субсидия)</t>
  </si>
  <si>
    <t>дата окупаемости может превышать 5-и летний срок</t>
  </si>
  <si>
    <r>
      <t>налог на имущество (</t>
    </r>
    <r>
      <rPr>
        <sz val="10"/>
        <color indexed="12"/>
        <rFont val="Times New Roman"/>
        <family val="1"/>
        <charset val="204"/>
      </rPr>
      <t>начисленный без учета льготы</t>
    </r>
    <r>
      <rPr>
        <sz val="10"/>
        <color indexed="8"/>
        <rFont val="Times New Roman"/>
        <family val="1"/>
        <charset val="204"/>
      </rPr>
      <t>)</t>
    </r>
  </si>
  <si>
    <r>
      <t>налог на прибыль (</t>
    </r>
    <r>
      <rPr>
        <sz val="10"/>
        <color indexed="12"/>
        <rFont val="Times New Roman"/>
        <family val="1"/>
        <charset val="204"/>
      </rPr>
      <t>начисленный без учета льготы</t>
    </r>
    <r>
      <rPr>
        <sz val="10"/>
        <color indexed="8"/>
        <rFont val="Times New Roman"/>
        <family val="1"/>
        <charset val="204"/>
      </rPr>
      <t>)</t>
    </r>
  </si>
  <si>
    <r>
      <t>др. налоги (</t>
    </r>
    <r>
      <rPr>
        <b/>
        <sz val="10"/>
        <color indexed="12"/>
        <rFont val="Times New Roman"/>
        <family val="1"/>
        <charset val="204"/>
      </rPr>
      <t>указать каждый</t>
    </r>
    <r>
      <rPr>
        <sz val="10"/>
        <color indexed="8"/>
        <rFont val="Times New Roman"/>
        <family val="1"/>
        <charset val="204"/>
      </rPr>
      <t>)</t>
    </r>
  </si>
  <si>
    <r>
      <t>4. Начислено обязательных платежей в части консолидированного бюджета Кемеровской области (</t>
    </r>
    <r>
      <rPr>
        <b/>
        <sz val="10"/>
        <color indexed="12"/>
        <rFont val="Times New Roman"/>
        <family val="1"/>
        <charset val="204"/>
      </rPr>
      <t>без учета льгот</t>
    </r>
    <r>
      <rPr>
        <b/>
        <sz val="10"/>
        <color indexed="8"/>
        <rFont val="Times New Roman"/>
        <family val="1"/>
        <charset val="204"/>
      </rPr>
      <t>), всего,
в том числе</t>
    </r>
  </si>
  <si>
    <t>пункты 4 и 5 можете не заполнять, главное в пункте 2 укажите каждый налог</t>
  </si>
  <si>
    <t>7. Остаточная стоимость основных средств всей организации на конец периода</t>
  </si>
  <si>
    <r>
      <t xml:space="preserve">2. Выручка от реализации товаров (работ, услуг) с НДС и др. налогами </t>
    </r>
    <r>
      <rPr>
        <b/>
        <sz val="10"/>
        <color indexed="12"/>
        <rFont val="Times New Roman"/>
        <family val="1"/>
        <charset val="204"/>
      </rPr>
      <t>от других видов деятельности</t>
    </r>
  </si>
  <si>
    <t>Таблица 2. Объемы реализации товаров (работ, услуг) в натур. изм.</t>
  </si>
  <si>
    <t>Если какая-либо категория капиталовложений не облагается НДС, измените формулу расчета НДС и укажите изменения</t>
  </si>
  <si>
    <t>инвестиционный</t>
  </si>
  <si>
    <t>Процентная ставка по договору, %</t>
  </si>
  <si>
    <t>Ставка рефинансирования Банка России, %</t>
  </si>
  <si>
    <t>Производство обработанных асбестовых волокон, смесей на основе асбеста и изделий из них</t>
  </si>
  <si>
    <t>26.82.2</t>
  </si>
  <si>
    <t>41</t>
  </si>
  <si>
    <t>Сбор, очистка и распределение воды</t>
  </si>
  <si>
    <t>41.0</t>
  </si>
  <si>
    <t>41.00</t>
  </si>
  <si>
    <t>41.00.1</t>
  </si>
  <si>
    <t>Сбор и очистка воды</t>
  </si>
  <si>
    <t>41.00.2</t>
  </si>
  <si>
    <t>Распределение воды</t>
  </si>
  <si>
    <t>45</t>
  </si>
  <si>
    <t>Строительство</t>
  </si>
  <si>
    <t>45.1</t>
  </si>
  <si>
    <t>Подготовка строительного участка</t>
  </si>
  <si>
    <t>45.11</t>
  </si>
  <si>
    <t>Разборка и снос зданий; производство земляных работ</t>
  </si>
  <si>
    <t>45.11.1</t>
  </si>
  <si>
    <t>Разборка и снос зданий, расчистка строительных участков</t>
  </si>
  <si>
    <t>45.11.2</t>
  </si>
  <si>
    <t>Производство земляных работ</t>
  </si>
  <si>
    <t>45.11.3</t>
  </si>
  <si>
    <t>Подготовка участка для горных работ</t>
  </si>
  <si>
    <t>45.12</t>
  </si>
  <si>
    <t>Разведочное бурение</t>
  </si>
  <si>
    <t>Испытания и анализ в научных областях (микробиологии, биохимии, бактериологии и др.)</t>
  </si>
  <si>
    <t>74.30.4</t>
  </si>
  <si>
    <t>Испытания и анализ физических свойств материалов и веществ: испытания и анализ физических свойств (прочности, пластичности, электропроводности, радиоактивности) материалов (металлов, пластмасс, тканей, дерева, стекла, бетона и др.); испытания на растяжени</t>
  </si>
  <si>
    <t>74.30.5</t>
  </si>
  <si>
    <t>Испытания и анализ механических и электрических характеристик готовой продукции: моторов, автомобилей, станков, радиоэлектронных устройств, оборудования связи и другого оборудования, включающего механические и электрические компоненты</t>
  </si>
  <si>
    <t>74.30.6</t>
  </si>
  <si>
    <t>Испытания и расчеты строительных элементов</t>
  </si>
  <si>
    <t>74.30.7</t>
  </si>
  <si>
    <t>Технический контроль автомобилей: периодический технический осмотр легковых и грузовых автомобилей, мотоциклов, автобусов и других автотранспортных средств</t>
  </si>
  <si>
    <t>74.30.8</t>
  </si>
  <si>
    <t>Сертификация продукции и услуг</t>
  </si>
  <si>
    <t>74.30.9</t>
  </si>
  <si>
    <t>51.11.26</t>
  </si>
  <si>
    <t>Деятельность агентов по оптовой торговле прочими сельскохозяйственным сырьем и полуфабрикатами, не включенными в другие группировки</t>
  </si>
  <si>
    <t>51.12</t>
  </si>
  <si>
    <t>Деятельность агентов по оптовой торговле топливом, рудами, металлами и химическими веществами</t>
  </si>
  <si>
    <t>51.12.1</t>
  </si>
  <si>
    <t>Деятельность агентов по оптовой торговле топливом</t>
  </si>
  <si>
    <t>51.12.2</t>
  </si>
  <si>
    <t>Деятельность агентов по оптовой торговле рудами и металлами</t>
  </si>
  <si>
    <t>51.12.21</t>
  </si>
  <si>
    <t>Деятельность агентов по оптовой торговле рудами</t>
  </si>
  <si>
    <t>51.12.22</t>
  </si>
  <si>
    <t>Деятельность агентов по оптовой торговле черными металлами</t>
  </si>
  <si>
    <t>51.12.23</t>
  </si>
  <si>
    <t xml:space="preserve">Объект капитальных вложений (имущество, права)  </t>
  </si>
  <si>
    <t>Подтверждающий  документ (договор)</t>
  </si>
  <si>
    <t xml:space="preserve">В том числе НДС, тыс.руб. </t>
  </si>
  <si>
    <t xml:space="preserve">Срок  службы, лет  </t>
  </si>
  <si>
    <t xml:space="preserve">Дата     создания,приобре-тения    </t>
  </si>
  <si>
    <t xml:space="preserve">Дата постановки на бухгалтерский учет     </t>
  </si>
  <si>
    <t xml:space="preserve">Всего      </t>
  </si>
  <si>
    <t xml:space="preserve">в том числе         </t>
  </si>
  <si>
    <t>7. Чистая прибыль/убыток</t>
  </si>
  <si>
    <t>АДМИНИСТРАЦИЯ КЕМЕРОВСКОЙ ОБЛАСТИ</t>
  </si>
  <si>
    <t>УПРАВЛЕНИЕ ИНВЕСТИЦИОННОЙ ПОЛИТИКИ</t>
  </si>
  <si>
    <t xml:space="preserve">650099, г. Кемерово, Советский проспект, 63, каб. 303
Тел. +7 (384-2) 36-50-51, e-mail: investpol@ako.ru </t>
  </si>
  <si>
    <t>Формы государственной поддержки инвестиционной деятельности</t>
  </si>
  <si>
    <t>Условия предостваления государственной поддержки</t>
  </si>
  <si>
    <t>от</t>
  </si>
  <si>
    <t xml:space="preserve">№ </t>
  </si>
  <si>
    <t>установление субъектам инвестиционной деятельности льгот по налогам и сборам в пределах полномочий субъектов РФ;</t>
  </si>
  <si>
    <t>осуществление инвестиций в приоритетные направления развития Кемеровской области</t>
  </si>
  <si>
    <t>на</t>
  </si>
  <si>
    <t>изменение субъектам инвестиционной деятельности срока уплаты налогов и сборов в форме отсрочки, рассрочки, инвестиционного налогового кредита в пределах полномочий субъектов РФ и в соответствии с законодательством Кемеровской области;</t>
  </si>
  <si>
    <t>социальная значимость</t>
  </si>
  <si>
    <t>Адрес</t>
  </si>
  <si>
    <t>Адрес ИФНС</t>
  </si>
  <si>
    <t>увеличение количества рабочих мест</t>
  </si>
  <si>
    <t>ЗАКЛЮЧЕНИЕ</t>
  </si>
  <si>
    <t>предоставление в соответствии с законодательством РФ и Кемеровской области государственных гарантий Кемеровской области в качестве обеспечения исполнения обязательств субъектами инвестиционной деятельности, возникающих в процессе реализации приоритетных и</t>
  </si>
  <si>
    <t>увеличение суммы налоговых поступлений</t>
  </si>
  <si>
    <t>повышение энергоэффективности производственного процесса</t>
  </si>
  <si>
    <t>1. СВЕДЕНИЯ ОБ ОРГАНИЗАЦИИ</t>
  </si>
  <si>
    <t>обеспечение и (или) содействие импортозамещению</t>
  </si>
  <si>
    <t>Наименование организации, реализующей проект</t>
  </si>
  <si>
    <t>Адрес юридический</t>
  </si>
  <si>
    <t>разработка и (или) экспертиза приоритетных инвестиционных проектов, если законом Кемеровской области об областном бюджете предусмотрены средства на указанные цели.</t>
  </si>
  <si>
    <t>2. СВЕДЕНИЯ О ПОКАЗАТЕЛЯХ ПРОЕКТА</t>
  </si>
  <si>
    <t>капитальные вложения</t>
  </si>
  <si>
    <t>3. СВЕДЕНИЯ О СООТВЕТСТВИИ УСЛОВИЯМ ПРЕДОСТАВЛЕНИЯ ГОСУДАРСТВЕННОЙ ПОДДЕРЖКИ</t>
  </si>
  <si>
    <t xml:space="preserve">Условия (критерии) предоставления государственной поддержки
</t>
  </si>
  <si>
    <t>установление среднемесячной заработной платы в размере не ниже среднеобластного уровня, сложившегося в текущем периоде по виду соответствующей экономической деятельности</t>
  </si>
  <si>
    <t>повышение производительности труда</t>
  </si>
  <si>
    <t>4. СВЕДЕНИЯ О НЕОБХОДИМОЙ ГОСУДАРСТВЕННОЙ ПОДДЕРЖКЕ</t>
  </si>
  <si>
    <t>Формы государственной поддержки инвестиционной деятельности в Кемеровской области</t>
  </si>
  <si>
    <t>5. СВЕДЕНИЯ О СОСТОЯНИИ ОРГАНИЗАЦИИ</t>
  </si>
  <si>
    <t>Организация, осуществляющая проект, не находится в состоянии</t>
  </si>
  <si>
    <t>ликвидации (в том числе банкротства)</t>
  </si>
  <si>
    <t>реорганизации</t>
  </si>
  <si>
    <t>6. СВЕДЕНИЯ О ЗАДОЛЖЕННОСТИ ОРГАНИЗАЦИИ</t>
  </si>
  <si>
    <t>по заработной плате</t>
  </si>
  <si>
    <t>по ранее предоставленной государственной поддержке</t>
  </si>
  <si>
    <t>по налогам, сборам и другим обязательным платежам в бюджетную систему РФ</t>
  </si>
  <si>
    <t>по оплате уставного капитала</t>
  </si>
  <si>
    <t>7. СВЕДЕНИЯ О ПРЕДСТАВЛЕННЫХ ДОКУМЕНТАХ</t>
  </si>
  <si>
    <t>Наименование представляемых документов</t>
  </si>
  <si>
    <t>Реквизиты</t>
  </si>
  <si>
    <t>8. СВЕДЕНИЯ О ДОПОЛНИТЕЛЬНО ПРЕДСТАВЛЕННЫХ ДОКУМЕНТАХ</t>
  </si>
  <si>
    <t>Вид представления</t>
  </si>
  <si>
    <t>Заключение:</t>
  </si>
  <si>
    <t>начальник управления</t>
  </si>
  <si>
    <t>Е.А. Савостьянова</t>
  </si>
  <si>
    <t>ведущий консультант отдела анализа и развития инвестиционной и инновационной деятельности</t>
  </si>
  <si>
    <t>Деятельность агентов по оптовой торговле универсальным ассортиментом товаров</t>
  </si>
  <si>
    <t>51.2</t>
  </si>
  <si>
    <t>Оптовая торговля сельскохозяйственным сырьем и живыми животными</t>
  </si>
  <si>
    <t>Производство технических животных жиров, рыбьего жира и жиров морских млекопитающих</t>
  </si>
  <si>
    <t>15.41.2</t>
  </si>
  <si>
    <t>Производство неочищенных растительных масел</t>
  </si>
  <si>
    <t>15.42</t>
  </si>
  <si>
    <t>Производство рафинированных масел и жиров</t>
  </si>
  <si>
    <t>15.42.1</t>
  </si>
  <si>
    <t>Производство растительных рафинированных масел и жиров</t>
  </si>
  <si>
    <t>15.42.2</t>
  </si>
  <si>
    <t>Деятельность агентов по оптовой торговле табачными изделиями</t>
  </si>
  <si>
    <t>51.18</t>
  </si>
  <si>
    <t>Предоставление кредита</t>
  </si>
  <si>
    <t>Исполнитель от организации</t>
  </si>
  <si>
    <t>Стоимость без НДС</t>
  </si>
  <si>
    <t>Амортизация годовая</t>
  </si>
  <si>
    <t>Амортизация квартальная</t>
  </si>
  <si>
    <t>Амортизация месячная</t>
  </si>
  <si>
    <t>плата за негативное воздействие на окружающую среду</t>
  </si>
  <si>
    <t>НУМЕРАЦИЮ ЛЕТ НЕ ИЗМЕНЯТЬ !!!</t>
  </si>
  <si>
    <t>Доля выручки по проекту в выручке организации</t>
  </si>
  <si>
    <t xml:space="preserve">Продукция на внутренний рынок </t>
  </si>
  <si>
    <t xml:space="preserve">Продукция на внешний рынок </t>
  </si>
  <si>
    <t>Доля основных средств по проекту в  организации</t>
  </si>
  <si>
    <t>__ квартал 20__ г. - __ квартал 20__ г.</t>
  </si>
  <si>
    <r>
      <t xml:space="preserve">2. Выручка от реализации товаров (работ, услуг) </t>
    </r>
    <r>
      <rPr>
        <sz val="11"/>
        <color indexed="12"/>
        <rFont val="Times New Roman"/>
        <family val="1"/>
        <charset val="204"/>
      </rPr>
      <t>с НДС</t>
    </r>
    <r>
      <rPr>
        <sz val="11"/>
        <rFont val="Times New Roman"/>
        <family val="1"/>
        <charset val="204"/>
      </rPr>
      <t xml:space="preserve"> и др. налогами от других видов (внепроектных) деятельности</t>
    </r>
  </si>
  <si>
    <t>Внимание! В данной таблице в п.1 должны быть показаны товары (работы, услуги), производимые ИСКЛЮЧИТЕЛЬНО на проектном имуществе!!!</t>
  </si>
  <si>
    <t>Капиталовложения без НДС накопленные</t>
  </si>
  <si>
    <r>
      <t xml:space="preserve">Выручка от реализации товаров (работ, услуг) </t>
    </r>
    <r>
      <rPr>
        <sz val="11"/>
        <color indexed="12"/>
        <rFont val="Times New Roman"/>
        <family val="1"/>
        <charset val="204"/>
      </rPr>
      <t>с НДС</t>
    </r>
    <r>
      <rPr>
        <sz val="11"/>
        <rFont val="Times New Roman"/>
        <family val="1"/>
        <charset val="204"/>
      </rPr>
      <t xml:space="preserve"> и др. налогами </t>
    </r>
    <r>
      <rPr>
        <b/>
        <sz val="11"/>
        <rFont val="Times New Roman"/>
        <family val="1"/>
        <charset val="204"/>
      </rPr>
      <t>от ВСЕХ видов деятельности</t>
    </r>
  </si>
  <si>
    <t>Инвестиции (финансирование), всего (сумма п.п. 1 и 2)</t>
  </si>
  <si>
    <t>Инвестиции с НДС всего (сумма показателей пп. 1, 2 и 3)</t>
  </si>
  <si>
    <r>
      <t>8. НДС, уплач</t>
    </r>
    <r>
      <rPr>
        <b/>
        <sz val="12"/>
        <color indexed="8"/>
        <rFont val="Times New Roman"/>
        <family val="1"/>
        <charset val="204"/>
      </rPr>
      <t>иваемый</t>
    </r>
    <r>
      <rPr>
        <sz val="12"/>
        <color indexed="8"/>
        <rFont val="Times New Roman"/>
        <family val="1"/>
        <charset val="204"/>
      </rPr>
      <t xml:space="preserve"> поставщикам и подрядчикам по операционной деятельности по проекту (за сырье и материалы и т.п.)</t>
    </r>
  </si>
  <si>
    <t>9. НДС, уплачиваемый поставщикам и подрядчикам по инвестиционной деятельности по проекту (за амортизируемое имущество и права)</t>
  </si>
  <si>
    <t>4.а Субсидии для компенсации части процентной ставки по банковским инвестиционным кредитам</t>
  </si>
  <si>
    <t xml:space="preserve">4.б Субсидии на возмещение затрат по разработке проектной документации, прохождению государственной экспертизы инвестиционных проектов
</t>
  </si>
  <si>
    <r>
      <t>4.в Субсидии иные (</t>
    </r>
    <r>
      <rPr>
        <b/>
        <sz val="12"/>
        <color indexed="8"/>
        <rFont val="Times New Roman"/>
        <family val="1"/>
        <charset val="204"/>
      </rPr>
      <t>указать!</t>
    </r>
    <r>
      <rPr>
        <sz val="12"/>
        <color indexed="8"/>
        <rFont val="Times New Roman"/>
        <family val="1"/>
        <charset val="204"/>
      </rPr>
      <t>)</t>
    </r>
  </si>
  <si>
    <t>4. Финансовый результат 
(п.2-п.3+п.4а+п.4б+п.4в)</t>
  </si>
  <si>
    <t>др. налоги (указать каждый отдельно!)</t>
  </si>
  <si>
    <r>
      <t xml:space="preserve">Таблица  Расчет срока окупаемости проекта </t>
    </r>
    <r>
      <rPr>
        <b/>
        <sz val="12"/>
        <color indexed="18"/>
        <rFont val="Times New Roman"/>
        <family val="1"/>
        <charset val="204"/>
      </rPr>
      <t>с государственной поддержкой</t>
    </r>
  </si>
  <si>
    <r>
      <t xml:space="preserve">Таблица  Расчет срока окупаемости проекта </t>
    </r>
    <r>
      <rPr>
        <b/>
        <sz val="12"/>
        <color indexed="18"/>
        <rFont val="Times New Roman"/>
        <family val="1"/>
        <charset val="204"/>
      </rPr>
      <t>без государственной поддержки</t>
    </r>
  </si>
  <si>
    <t>объект …</t>
  </si>
  <si>
    <t>1. Амортизация объектов</t>
  </si>
  <si>
    <t>2. Амортизация объектов накопленная - износ (накопленный п.1)</t>
  </si>
  <si>
    <t>объект такой-то (или, например, группа - здания и сооружения)</t>
  </si>
  <si>
    <t>объект сякой-то (или, например, группа - машины и оборудование)</t>
  </si>
  <si>
    <t>объект какой-то (или, например, группа - транспортные средства)</t>
  </si>
  <si>
    <t>мобил.тел.</t>
  </si>
  <si>
    <t>э/адрес</t>
  </si>
  <si>
    <t>в том числе НДС (с учетом вычета)</t>
  </si>
  <si>
    <t>Ставка страховых взносов для ТОСЭР</t>
  </si>
  <si>
    <t>Страховые взносы</t>
  </si>
  <si>
    <t>Налог на прибыль организаций Региональная первые 5 лет</t>
  </si>
  <si>
    <t>Налог на прибыль организаций Региональная вторые 5 лет</t>
  </si>
  <si>
    <t>Земельный налог</t>
  </si>
  <si>
    <t>Льгота для ТОСЭР</t>
  </si>
  <si>
    <t>льгота по земельному налогу</t>
  </si>
  <si>
    <t>Оценочная стоимость земельных участков</t>
  </si>
  <si>
    <t>3.4 субсидии для компенсации части процентной ставки по банковским кредитам</t>
  </si>
  <si>
    <t>3.5 субсидии на возмещение затрат по разработке проектной документации, прохождению государственной экспертизы инвестиционных проектов</t>
  </si>
  <si>
    <t>3.3 льгота по земельному налогу</t>
  </si>
  <si>
    <t>о заключении соглашения об осуществлении деятельности на территории 
опережающего социально-экономического развития</t>
  </si>
  <si>
    <t>(организационно-правовая форма, полное и сокращенное наименование, ИНН, 
КПП, ОГРН, основной вид экономической деятельности с указанием кода 
по Общероссийскому классификатору видов экономической деятельности, 
номер телефона и адрес электронной почты)</t>
  </si>
  <si>
    <t>(наименование территории опережающего социально-экономического развития)</t>
  </si>
  <si>
    <t>(наименование инвестиционного проекта)</t>
  </si>
  <si>
    <t xml:space="preserve">  вся информация, содержащаяся в заявлении и прилагаемых к нему документах, является достоверной;
  заявитель соответствует требованиям части 3 статьи 34 Федерального закона 29.12.2014 № 473-ФЗ «О территориях опережающего социально-экономического развития в Российской Федерации» и постановления Правительства Российской Федерации от 22.06.2015 № 614 "Об особенностях создания территорий опережающего социально-экономического развития на территориях монопрофильных муниципальных образований Российской Федерации (моногородов)";
   заявитель не имеет филиалов и представительств за пределами моногорода;
   заявитель не находится в состоянии ликвидации или реорганизации;
   заявитель не находится в стадии банкротства;
   заявитель не имеет неурегулированной просроченной задолженности по заработной плате, по налогам, сборам и другим обязательным платежам в бюджетную систему Российской Федерации и внебюджетные фонды;
   заявитель не имеет задолженности по оплате уставного капитала.</t>
  </si>
  <si>
    <t>РАСЧЕТ ВЫПОЛНЯЕТСЯ НА 10 лет либо за срок окупаемости (если лежит за периодом 10 лет) !!!</t>
  </si>
  <si>
    <t>Объем кап.вложений составит _________ рублей</t>
  </si>
  <si>
    <t>Количество созданных рабочих мест составит ______</t>
  </si>
  <si>
    <t>Срок окупаемости  _____ лет</t>
  </si>
  <si>
    <t>(вид экономической деятельности с указанием кода по Общероссийскому классификатору видов экономической деятельности)</t>
  </si>
  <si>
    <t>Запрет 614</t>
  </si>
  <si>
    <t>-добыча сырой нефти и природного газа;</t>
  </si>
  <si>
    <t>- в результате реализации инвестиционного проекта не предусматривается производство подакцизных товаров (за исключением легковых автомобилей и мотоциклов), а также производство товаров и (или) оказание услуг по следующим видам экономической деятельности:</t>
  </si>
  <si>
    <t>-предоставление услуг в области добычи нефти и природного газа;</t>
  </si>
  <si>
    <t>-деятельность трубопроводного транспорта;</t>
  </si>
  <si>
    <t>-производство нефтепродуктов;</t>
  </si>
  <si>
    <t>-торговля оптовая и розничная;</t>
  </si>
  <si>
    <t>-лесозаготовки;</t>
  </si>
  <si>
    <t>-операции с недвижимым имуществом;</t>
  </si>
  <si>
    <t>-виды экономической деятельности, в которых занято 20 или более 20 процентов среднесписочной численности работников всех организаций моногорода.</t>
  </si>
  <si>
    <t>Обязательное требование = 5 000 000 рублей в первый год</t>
  </si>
  <si>
    <t>Льгота для резидентов ТОСЭР</t>
  </si>
  <si>
    <t>Арендная плата за землю</t>
  </si>
  <si>
    <t>3.6 льгота по страховым взносам</t>
  </si>
  <si>
    <t>2.1 налоги и платежи в бюджет (без НДФЛ)</t>
  </si>
  <si>
    <t>1.4</t>
  </si>
  <si>
    <t>НДС с 2019 года</t>
  </si>
  <si>
    <t>Обязательное требование для Юрги и Анжеро-Судженкса = 20 рабочих мест в течение первого года, для Новокузнецка = 10 рабочих мест</t>
  </si>
  <si>
    <t>Чистый денежный поток</t>
  </si>
  <si>
    <t>Чистый денежный поток нарастающим итогом</t>
  </si>
  <si>
    <t>Ставка дисконтирования</t>
  </si>
  <si>
    <t>Коэффициент дисконта</t>
  </si>
  <si>
    <t>Дисконтированный чистый денежный поток</t>
  </si>
  <si>
    <t>Дисконтированный чистый денежный поток нарастающим итогом</t>
  </si>
  <si>
    <t>Дисконтированный срок окупаемости</t>
  </si>
  <si>
    <t>Чистая приведенная стоимость (NPV)</t>
  </si>
  <si>
    <t>ИНН</t>
  </si>
  <si>
    <t>Вид деятельности по ОКВЭД</t>
  </si>
  <si>
    <t>Численность, чел.</t>
  </si>
  <si>
    <t>заявление о включении инвестиционного проекта в перечень</t>
  </si>
  <si>
    <t>копии учредительных документов со всеми последующими изменениями и дополнениями</t>
  </si>
  <si>
    <t>копия свидетельства о государственной регистрации</t>
  </si>
  <si>
    <t>выписка из Единого государственного реестра юридических лиц, полученную не ранее чем за десять дней до дня подачи заявления</t>
  </si>
  <si>
    <t>копия свидетельства о постановке на учет в налоговый орган по месту нахождения</t>
  </si>
  <si>
    <t>копии документов, подтверждающих полномочия руководителя</t>
  </si>
  <si>
    <t>бизнес-план на бумажном и электронном (расчетная часть в формате таблиц Excel с доступными формулами и листами) носителях</t>
  </si>
  <si>
    <t>заключение структурных подразделений Администрации Кемеровской области или иных исполнительных органов государственной власти Кемеровской области, соответствующих отраслевой принадлежности инвестиционного проекта</t>
  </si>
  <si>
    <t>копии бухгалтерских балансов и приложений к ним за предыдущий год и предшествующие кварталы текущего года с отметкой налоговой инспекции</t>
  </si>
  <si>
    <t>справка из налогового органа о состоянии расчетов по налогам, сборам, пеням и штрафам, полученную не ранее чем за десять дней до дня подачи заявления</t>
  </si>
  <si>
    <t>сведения, предоставленные арбитражным судом по запросу субъекта инвестиционной деятельности, об отсутствии в производстве дела о несостоятельности (банкротстве) по состоянию на дату не ранее десяти дней до даты подачи заявления</t>
  </si>
  <si>
    <t>справка о среднесписочной численности сотрудников и средней заработной плате за прошедший отчетный период, заверенная подписью руководителя и печатью субъекта инвестиционной деятельности</t>
  </si>
  <si>
    <t>Внутренняя норма рентабельности (IRR)</t>
  </si>
  <si>
    <t>Паспорт инвестиционного проекта</t>
  </si>
  <si>
    <t>Информация о заявителе:</t>
  </si>
  <si>
    <t xml:space="preserve">Полное и сокращенное наименование </t>
  </si>
  <si>
    <t xml:space="preserve">Организационно-правовая форма </t>
  </si>
  <si>
    <t>Дата регистрации</t>
  </si>
  <si>
    <t xml:space="preserve">Место регистрации </t>
  </si>
  <si>
    <t>Место фактического нахождения</t>
  </si>
  <si>
    <t>Собственники (включая информацию об отсутствии связи с градообразующей организацией моногорода)</t>
  </si>
  <si>
    <t>Основные виды экономической деятельности с указанием кодов по ОКВЭД</t>
  </si>
  <si>
    <t>Среднесписочная численность работников за последние 3 года</t>
  </si>
  <si>
    <t>Наличие и формы государственной поддержки</t>
  </si>
  <si>
    <t>Применение специального налогового режима</t>
  </si>
  <si>
    <t xml:space="preserve">ОГРН </t>
  </si>
  <si>
    <t>КПП</t>
  </si>
  <si>
    <t>Контактное лицо</t>
  </si>
  <si>
    <t>Телефон</t>
  </si>
  <si>
    <t>Адрес электронной почты</t>
  </si>
  <si>
    <t>Информация об инвестиционном проекте:</t>
  </si>
  <si>
    <t>Наименование инвестиционного проекта (далее – ИП)</t>
  </si>
  <si>
    <t>Вид экономической деятельности по ИП согласно ОКВЭД</t>
  </si>
  <si>
    <t xml:space="preserve">Место реализации ИП </t>
  </si>
  <si>
    <t>Характер ИП (строительство с «нуля», реконструкция, модернизация, выпуск новой продукции на действующем производстве, расширение действующего производства, иное)</t>
  </si>
  <si>
    <t>Цель ИП и краткое описание его сути с указанием проектной годовой мощности в натуральном и денежном выражении</t>
  </si>
  <si>
    <t>Обоснование соответствия ИП задачам социально-экономического развития Кемеровской области, приоритетам отраслевых стратегий развития (программ, концепций) с указанием соответствующих нормативных правовых актов об их утверждении</t>
  </si>
  <si>
    <t>Сроки реализации ИП (период вложения инвестиций в основной капитал), в том числе основных его этапов:</t>
  </si>
  <si>
    <t>7.1</t>
  </si>
  <si>
    <t>предынвестиционные исследования, разработка проектной документации/бизнес-плана</t>
  </si>
  <si>
    <t>7.2</t>
  </si>
  <si>
    <t>получение согласующей и разрешительной документации</t>
  </si>
  <si>
    <t>7.3</t>
  </si>
  <si>
    <t>строительство</t>
  </si>
  <si>
    <t>7.4</t>
  </si>
  <si>
    <t>закупка и поставка оборудования</t>
  </si>
  <si>
    <t>7.5</t>
  </si>
  <si>
    <t>запуск проекта (ввод в эксплуатацию)</t>
  </si>
  <si>
    <t>7.6</t>
  </si>
  <si>
    <t>выход на проектную мощность</t>
  </si>
  <si>
    <t>Степень проработанности ИП (дата и уровень принятия решения о необходимости реализации ИП, степень готовности проектной документации (наличие заключений государственной экспертизы), ранее проведенные и осуществляемые в настоящее время мероприятия по реализации ИП, наличие формы предоставленной государственной поддержки в рамках реализации ИП)</t>
  </si>
  <si>
    <t>Общая стоимость ИП (с НДС), млн.рублей, в том числе:</t>
  </si>
  <si>
    <t>9.1</t>
  </si>
  <si>
    <t>объем планируемых капитальных вложений (без НДС) после получения статуса резидента территории опережающего социально-экономического развития, млн.рублей</t>
  </si>
  <si>
    <t>Степень обеспеченности финансирования ИП (документально подтвержденные источники финансирования), % от общей стоимости ИП</t>
  </si>
  <si>
    <t>Структура инвестиционных затрат и степень их освоения:</t>
  </si>
  <si>
    <t>Стоимость, тыс.рублей</t>
  </si>
  <si>
    <t>Доля вложенных средств  от  запланированного объема, %</t>
  </si>
  <si>
    <t>капитальные затраты, в том числе:</t>
  </si>
  <si>
    <t>11.1.1</t>
  </si>
  <si>
    <t>проектирование</t>
  </si>
  <si>
    <t>11.1.2</t>
  </si>
  <si>
    <t>приобретение земли</t>
  </si>
  <si>
    <t>11.1.3</t>
  </si>
  <si>
    <t>приобретение основных средств</t>
  </si>
  <si>
    <t>11.1.4</t>
  </si>
  <si>
    <t>11.1.5</t>
  </si>
  <si>
    <t>приобретение оборудования</t>
  </si>
  <si>
    <t>11.1.6</t>
  </si>
  <si>
    <t>прочие расходы в инвестиционной фазе</t>
  </si>
  <si>
    <t>инвестиции в оборотный капитал</t>
  </si>
  <si>
    <t>Кадастровый номер и площадь земельного участка для реализации ИП (при наличии)</t>
  </si>
  <si>
    <t>Требуемая для ИП инфраструктура, ресурсы и их наличие, в том числе:</t>
  </si>
  <si>
    <t xml:space="preserve">земельные участки и имущество, необходимые для осуществления инвестиционного проекта, а также их наличие </t>
  </si>
  <si>
    <t>величина необходимой присоединяемой мощности энергопринимающих устройств заявителя, виды, объемы и планируемая величина необходимой подключаемой нагрузки в отношении необходимых ресурсов (в том числе холодной и горячей воды, сетевого газа и тепловой энергии), используемых для предоставления услуг по теплоснабжению, газо-снабжению и водоснабжению, а также иных ресурсов, необходимых для осуществления инвестиционного проекта, и их наличие</t>
  </si>
  <si>
    <t>Предполагаемая форма поддержки со стороны государства и институтов развития</t>
  </si>
  <si>
    <t>Значения показателей финансово-экономической, бюджетной и социальной эффективности ИП:</t>
  </si>
  <si>
    <t>чистый дисконтированный доход (NPV), млн.рублей</t>
  </si>
  <si>
    <t>простой срок окупаемости, лет</t>
  </si>
  <si>
    <t>дисконтированный срок окупаемости, лет</t>
  </si>
  <si>
    <t>внутренняя норма доходности (IRR), %</t>
  </si>
  <si>
    <t xml:space="preserve">добавленная стоимость, генерируемая ИП за год, при выходе на проектную мощность, а также в целом по проекту (прибыль до налогообложения, выплаты процентов по долговым обязательствам и амортизационных отчислений + суммарная зарплата работников + арендная плата), млн.рублей  </t>
  </si>
  <si>
    <t>объем налоговых поступлений в консолидированный бюджет Кемеровской области за год при выходе ИП на проектную мощность, а также в целом по проекту, тыс.рублей</t>
  </si>
  <si>
    <t>Количество создаваемых рабочих мест, единиц, в том числе:</t>
  </si>
  <si>
    <t>16.1</t>
  </si>
  <si>
    <t>создаваемых после получения статуса резидента территории опережающего социально-экономического развития, единиц</t>
  </si>
  <si>
    <t>16.2</t>
  </si>
  <si>
    <t>занятых иностранной рабочей силой, единиц</t>
  </si>
  <si>
    <t>Соотношение выручки от реализации товаров, оказания услуг градообразующей организации моногорода или ее дочерним организациям ко всей выручке, получаемой от реализации товаров (услуг), произведенных (оказанных) в результате реализации инвестиционного проекта, %</t>
  </si>
  <si>
    <t>Среднемесячная заработная плата при выходе ИП на проектную мощность, рублей</t>
  </si>
  <si>
    <t>Сведения об успешности реализации потенциальным резидентом инвестиционных проектов</t>
  </si>
  <si>
    <t>Ключевых рисках инвестиционного проекта и мероприятия по их минимизации</t>
  </si>
  <si>
    <t>Руководитель ООО "АльфаБетаГамма"   
Дата_______________ ФИО_________________________________________Подпись____________________</t>
  </si>
  <si>
    <t>№ пп</t>
  </si>
  <si>
    <t>Показатель</t>
  </si>
  <si>
    <t>Годы</t>
  </si>
  <si>
    <t>Итого</t>
  </si>
  <si>
    <t>1-ый</t>
  </si>
  <si>
    <t>2-ой</t>
  </si>
  <si>
    <t>3-ий</t>
  </si>
  <si>
    <t>4-ый</t>
  </si>
  <si>
    <t>5-ый</t>
  </si>
  <si>
    <t>6-ой</t>
  </si>
  <si>
    <t>7-ой</t>
  </si>
  <si>
    <t>8-ой</t>
  </si>
  <si>
    <t>9-ый</t>
  </si>
  <si>
    <t>10-ый</t>
  </si>
  <si>
    <t>11-ый</t>
  </si>
  <si>
    <t>12-ый</t>
  </si>
  <si>
    <t>13-ый</t>
  </si>
  <si>
    <t>14-ый</t>
  </si>
  <si>
    <t>15-ый</t>
  </si>
  <si>
    <t>План создания постоянных рабочих мест, человек</t>
  </si>
  <si>
    <t>Вложение инвестиций по годам реализации ИП, млн.рублей, без НДС, в том числе:</t>
  </si>
  <si>
    <t>собственные средства (прибыль, аморти-зация)</t>
  </si>
  <si>
    <t>привлекаемые средства, в том числе:</t>
  </si>
  <si>
    <t>2.2.1</t>
  </si>
  <si>
    <t>кредиты банков</t>
  </si>
  <si>
    <t>2.2.2</t>
  </si>
  <si>
    <t xml:space="preserve">средства федерального бюджета </t>
  </si>
  <si>
    <t>2.2.3</t>
  </si>
  <si>
    <t>средства областного бюджета</t>
  </si>
  <si>
    <t>иностранные инвестиции, в том числе:</t>
  </si>
  <si>
    <t>2.3.1</t>
  </si>
  <si>
    <t>прямые иностранные инвестиции</t>
  </si>
  <si>
    <t>Объем выручки, тыс.рублей</t>
  </si>
  <si>
    <t>Объем прибыли, тыс.рублей</t>
  </si>
  <si>
    <t xml:space="preserve">Страховые взносы, тыс.рублей </t>
  </si>
  <si>
    <t>Х</t>
  </si>
  <si>
    <t>5.1</t>
  </si>
  <si>
    <t>подлежат зачислению без учета льгот</t>
  </si>
  <si>
    <t>5.2</t>
  </si>
  <si>
    <t>подлежат зачислению с учетом льгот</t>
  </si>
  <si>
    <t xml:space="preserve">Налог на добавленную стоимость, тыс.рублей </t>
  </si>
  <si>
    <t xml:space="preserve">Налог на прибыль организаций, тыс.рублей </t>
  </si>
  <si>
    <t>в федеральный бюджет, в том числе:</t>
  </si>
  <si>
    <t>7.1.1</t>
  </si>
  <si>
    <t>подлежит зачислению без учета льгот</t>
  </si>
  <si>
    <t>7.1.2</t>
  </si>
  <si>
    <t>подлежит зачислению с учетом льгот</t>
  </si>
  <si>
    <t>в бюджет Кемеровской области, в том числе:</t>
  </si>
  <si>
    <t>7.2.1</t>
  </si>
  <si>
    <t>7.2.2</t>
  </si>
  <si>
    <t>НДФЛ всего, тыс.рублей</t>
  </si>
  <si>
    <t>в бюджет Кемеровской области</t>
  </si>
  <si>
    <t xml:space="preserve">в бюджет муниципального образования </t>
  </si>
  <si>
    <t xml:space="preserve">Налог на имущество организаций, тыс.рублей </t>
  </si>
  <si>
    <t>9.2</t>
  </si>
  <si>
    <t xml:space="preserve">Земельный налог, тыс.рублей </t>
  </si>
  <si>
    <t xml:space="preserve">Транспортный налог, тыс.рублей </t>
  </si>
  <si>
    <t>Итого по налоговым платежам и социальным отчислениям по уровням бюджетов</t>
  </si>
  <si>
    <t>Выпадающие доходы по страховым  взносам  (п.5.1 – п.5.2)</t>
  </si>
  <si>
    <t>Подлежит зачислению в федеральный бюджет без учета льгот (п.6 + п.7.1.1)</t>
  </si>
  <si>
    <t>Подлежит зачислению в федеральный бюджет с учетом льгот (п.6 + п.7.1.2)</t>
  </si>
  <si>
    <t>Выпадающие доходы Российской Феде-рации (п.13 – п.14 + п.12)</t>
  </si>
  <si>
    <t>Сальдо по Российской Федерации          (п.14 – п.15)</t>
  </si>
  <si>
    <t>Подлежит зачислению в бюджет Кемеровской области без учета льгот (п.7.2.1 + п.8.1 + п.9.1 + п.11)</t>
  </si>
  <si>
    <t>Подлежит зачислению с учетом льгот (п.7.2.2 + п.8.1 + п.9.2 + п.11)</t>
  </si>
  <si>
    <t>Выпадающие доходы Кемеровской области (п.17 – п.18)</t>
  </si>
  <si>
    <t>Сальдо по Кемеровской области (п.18 – п.19)</t>
  </si>
  <si>
    <t>Подлежит зачислению в бюджет муниципального образования без учета льгот (п.8.2 + п.10.1)</t>
  </si>
  <si>
    <t>Подлежит зачислению в бюджет муниципального образования с учетом льгот (п.8.2 + п.10.2)</t>
  </si>
  <si>
    <t>Выпадающие доходы муниципального образования (п.21 – п.22)</t>
  </si>
  <si>
    <t>Сальдо по муниципальному образованию (п.22 – п.23)</t>
  </si>
  <si>
    <t>просит заключить соглашение с Правительством Кемеровской области - Кузбасса об осуществлении деятельности на территории опережающего социально-экономического развития</t>
  </si>
  <si>
    <t>для реализации инвестиционного проекта</t>
  </si>
  <si>
    <t>ХХ.ХХ.2021</t>
  </si>
  <si>
    <t>исх.№    от ХХ.ХХ.2021</t>
  </si>
  <si>
    <t>Налог на прибыль организации Федеральная 2017-2024 гг.</t>
  </si>
  <si>
    <t>Налог на прибыль организации Региональная 2017-2024 гг.</t>
  </si>
  <si>
    <t>Бюджетный эффект общий в течение 10 лет (20XX-20XX гг.), млн. руб.</t>
  </si>
  <si>
    <t>Бюджетный эффект в части консолидированного бюджета Кемеровской области в течение 10 лет (20XX-20XX гг.), млн. руб.</t>
  </si>
  <si>
    <t>Изменения в формулы вносить только по согласованию с 
Департаментом инвестиционной политики и развития предпринимательства Кузбасса (8 3842 58-40-55) !</t>
  </si>
  <si>
    <r>
      <t>Таблица XX. Финансовые результаты (</t>
    </r>
    <r>
      <rPr>
        <b/>
        <sz val="12"/>
        <color indexed="18"/>
        <rFont val="Times New Roman"/>
        <family val="1"/>
        <charset val="204"/>
      </rPr>
      <t>с государственной поддержкой</t>
    </r>
    <r>
      <rPr>
        <b/>
        <sz val="12"/>
        <rFont val="Times New Roman"/>
        <family val="1"/>
        <charset val="204"/>
      </rPr>
      <t>)</t>
    </r>
  </si>
  <si>
    <t>Таблица XX. Сведения об объектах капиталовложений</t>
  </si>
  <si>
    <t>Таблица XX. Инвестиции и источники финансирования</t>
  </si>
  <si>
    <t>Таблица XX. Планируемые (прогнозируемые) цены реализации товаров (работ, услуг) (с НДС, акцизами и пошлинами)</t>
  </si>
  <si>
    <t>Таблица XX. Планируемые (прогнозируемые) объемы реализации товаров (работ, услуг)</t>
  </si>
  <si>
    <t>Таблица XX. Планируемая (прогнозируемая) выручка от реализации товаров (работ, услуг)</t>
  </si>
  <si>
    <t>Таблица XX. Численность занятых, расходы на оплату труда и отчисления на социальные нужды</t>
  </si>
  <si>
    <t>Таблица XX. Основные средства</t>
  </si>
  <si>
    <r>
      <t xml:space="preserve">Таблица XX. Бюджетный эффект общий и в части бюджета субъекта РФ от реализации проекта </t>
    </r>
    <r>
      <rPr>
        <b/>
        <sz val="12"/>
        <color indexed="18"/>
        <rFont val="Times New Roman"/>
        <family val="1"/>
        <charset val="204"/>
      </rPr>
      <t>с государственной поддержкой</t>
    </r>
  </si>
  <si>
    <r>
      <t>Таблица XX. Финансовые результаты (</t>
    </r>
    <r>
      <rPr>
        <b/>
        <sz val="12"/>
        <color indexed="18"/>
        <rFont val="Times New Roman"/>
        <family val="1"/>
        <charset val="204"/>
      </rPr>
      <t>без государственной поддержки</t>
    </r>
    <r>
      <rPr>
        <b/>
        <sz val="12"/>
        <rFont val="Times New Roman"/>
        <family val="1"/>
        <charset val="204"/>
      </rPr>
      <t>)</t>
    </r>
  </si>
  <si>
    <r>
      <t xml:space="preserve">Таблица XX. Бюджетный эффект общий и в части бюджета субъекта РФ от реализации проекта </t>
    </r>
    <r>
      <rPr>
        <b/>
        <sz val="12"/>
        <color indexed="18"/>
        <rFont val="Times New Roman"/>
        <family val="1"/>
        <charset val="204"/>
      </rPr>
      <t>без государственной поддержки</t>
    </r>
  </si>
  <si>
    <t>2017-2024 гг.</t>
  </si>
  <si>
    <r>
      <t xml:space="preserve">Освоено на </t>
    </r>
    <r>
      <rPr>
        <sz val="12"/>
        <color indexed="12"/>
        <rFont val="Times New Roman"/>
        <family val="1"/>
        <charset val="204"/>
      </rPr>
      <t>01.01.2023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</si>
</sst>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00%"/>
  </numFmts>
  <fonts count="8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b/>
      <sz val="12"/>
      <color indexed="81"/>
      <name val="Times New Roman"/>
      <family val="1"/>
      <charset val="204"/>
    </font>
    <font>
      <b/>
      <sz val="10"/>
      <color indexed="12"/>
      <name val="Arial Cyr"/>
      <charset val="204"/>
    </font>
    <font>
      <sz val="10"/>
      <name val="Arial Cyr"/>
      <charset val="204"/>
    </font>
    <font>
      <sz val="12"/>
      <color indexed="22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b/>
      <sz val="10"/>
      <color indexed="53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Arial Cyr"/>
      <charset val="204"/>
    </font>
    <font>
      <sz val="10"/>
      <color indexed="22"/>
      <name val="Times New Roman"/>
      <family val="1"/>
      <charset val="204"/>
    </font>
    <font>
      <sz val="10"/>
      <color indexed="22"/>
      <name val="Arial Cyr"/>
      <charset val="204"/>
    </font>
    <font>
      <b/>
      <sz val="10"/>
      <name val="Arial Cyr"/>
      <charset val="204"/>
    </font>
    <font>
      <sz val="12"/>
      <name val="Arial Narrow"/>
      <family val="2"/>
      <charset val="204"/>
    </font>
    <font>
      <b/>
      <sz val="10"/>
      <color indexed="10"/>
      <name val="Times New Roman"/>
      <family val="1"/>
      <charset val="204"/>
    </font>
    <font>
      <b/>
      <sz val="13.5"/>
      <name val="Times New Roman"/>
      <family val="1"/>
      <charset val="204"/>
    </font>
    <font>
      <sz val="13.5"/>
      <name val="Arial Cyr"/>
      <charset val="204"/>
    </font>
    <font>
      <sz val="13.5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12"/>
      <name val="Arial Cyr"/>
      <charset val="204"/>
    </font>
    <font>
      <sz val="14"/>
      <name val="Arial Cyr"/>
      <charset val="204"/>
    </font>
    <font>
      <sz val="9"/>
      <color indexed="81"/>
      <name val="Tahoma"/>
      <family val="2"/>
      <charset val="204"/>
    </font>
    <font>
      <b/>
      <sz val="13"/>
      <color rgb="FFFF0000"/>
      <name val="Arial Cyr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  <font>
      <b/>
      <sz val="16"/>
      <color theme="0"/>
      <name val="Arial Cyr"/>
      <charset val="204"/>
    </font>
    <font>
      <b/>
      <sz val="18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8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6">
    <xf numFmtId="0" fontId="0" fillId="0" borderId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10" borderId="0" applyNumberFormat="0" applyBorder="0" applyAlignment="0" applyProtection="0"/>
    <xf numFmtId="0" fontId="40" fillId="4" borderId="1" applyNumberFormat="0" applyAlignment="0" applyProtection="0"/>
    <xf numFmtId="0" fontId="41" fillId="11" borderId="2" applyNumberFormat="0" applyAlignment="0" applyProtection="0"/>
    <xf numFmtId="0" fontId="42" fillId="11" borderId="1" applyNumberFormat="0" applyAlignment="0" applyProtection="0"/>
    <xf numFmtId="0" fontId="43" fillId="0" borderId="3" applyNumberFormat="0" applyFill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6" applyNumberFormat="0" applyFill="0" applyAlignment="0" applyProtection="0"/>
    <xf numFmtId="0" fontId="47" fillId="12" borderId="7" applyNumberFormat="0" applyAlignment="0" applyProtection="0"/>
    <xf numFmtId="0" fontId="48" fillId="0" borderId="0" applyNumberFormat="0" applyFill="0" applyBorder="0" applyAlignment="0" applyProtection="0"/>
    <xf numFmtId="0" fontId="49" fillId="13" borderId="0" applyNumberFormat="0" applyBorder="0" applyAlignment="0" applyProtection="0"/>
    <xf numFmtId="0" fontId="36" fillId="0" borderId="0"/>
    <xf numFmtId="0" fontId="36" fillId="0" borderId="0"/>
    <xf numFmtId="0" fontId="50" fillId="2" borderId="0" applyNumberFormat="0" applyBorder="0" applyAlignment="0" applyProtection="0"/>
    <xf numFmtId="0" fontId="51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52" fillId="0" borderId="9" applyNumberFormat="0" applyFill="0" applyAlignment="0" applyProtection="0"/>
    <xf numFmtId="0" fontId="53" fillId="0" borderId="0" applyNumberFormat="0" applyFill="0" applyBorder="0" applyAlignment="0" applyProtection="0"/>
    <xf numFmtId="0" fontId="54" fillId="3" borderId="0" applyNumberFormat="0" applyBorder="0" applyAlignment="0" applyProtection="0"/>
  </cellStyleXfs>
  <cellXfs count="8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justify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5" fillId="0" borderId="12" xfId="0" applyFont="1" applyBorder="1" applyAlignment="1">
      <alignment horizontal="justify"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5" fillId="0" borderId="10" xfId="0" applyFont="1" applyBorder="1" applyAlignment="1">
      <alignment horizontal="justify" vertical="top" wrapText="1"/>
    </xf>
    <xf numFmtId="0" fontId="5" fillId="0" borderId="0" xfId="0" applyFont="1"/>
    <xf numFmtId="0" fontId="3" fillId="0" borderId="1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5" fillId="0" borderId="12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5" fillId="0" borderId="18" xfId="0" applyFont="1" applyBorder="1" applyAlignment="1">
      <alignment horizontal="justify" vertical="top" wrapText="1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horizontal="justify" vertical="top" wrapText="1"/>
    </xf>
    <xf numFmtId="0" fontId="8" fillId="0" borderId="10" xfId="0" applyFont="1" applyBorder="1" applyAlignment="1">
      <alignment horizontal="justify" vertical="top" wrapText="1"/>
    </xf>
    <xf numFmtId="0" fontId="1" fillId="0" borderId="0" xfId="0" applyFont="1"/>
    <xf numFmtId="0" fontId="5" fillId="0" borderId="19" xfId="0" applyFont="1" applyBorder="1" applyAlignment="1">
      <alignment horizontal="justify" vertical="top" wrapText="1"/>
    </xf>
    <xf numFmtId="0" fontId="3" fillId="0" borderId="20" xfId="0" applyFont="1" applyBorder="1"/>
    <xf numFmtId="0" fontId="5" fillId="0" borderId="20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1" xfId="0" applyFont="1" applyBorder="1"/>
    <xf numFmtId="0" fontId="9" fillId="0" borderId="0" xfId="0" applyFont="1"/>
    <xf numFmtId="0" fontId="9" fillId="0" borderId="0" xfId="0" applyFont="1" applyAlignment="1">
      <alignment horizontal="left"/>
    </xf>
    <xf numFmtId="0" fontId="3" fillId="0" borderId="22" xfId="0" applyFont="1" applyBorder="1" applyAlignment="1">
      <alignment horizontal="right" vertical="top" wrapText="1"/>
    </xf>
    <xf numFmtId="0" fontId="5" fillId="0" borderId="21" xfId="0" applyFont="1" applyBorder="1" applyAlignment="1">
      <alignment vertical="top" wrapText="1"/>
    </xf>
    <xf numFmtId="49" fontId="3" fillId="0" borderId="20" xfId="0" applyNumberFormat="1" applyFont="1" applyBorder="1"/>
    <xf numFmtId="0" fontId="3" fillId="0" borderId="21" xfId="0" applyFont="1" applyBorder="1" applyAlignment="1">
      <alignment vertical="top" wrapText="1"/>
    </xf>
    <xf numFmtId="0" fontId="5" fillId="0" borderId="20" xfId="0" applyFont="1" applyBorder="1" applyAlignment="1">
      <alignment horizontal="justify" vertical="top" wrapText="1"/>
    </xf>
    <xf numFmtId="0" fontId="5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0" fontId="1" fillId="0" borderId="20" xfId="0" applyFont="1" applyBorder="1"/>
    <xf numFmtId="0" fontId="5" fillId="0" borderId="22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/>
    <xf numFmtId="0" fontId="3" fillId="0" borderId="20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center" vertical="top" wrapText="1"/>
    </xf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13" xfId="0" applyFont="1" applyBorder="1"/>
    <xf numFmtId="0" fontId="1" fillId="0" borderId="28" xfId="0" applyFont="1" applyBorder="1"/>
    <xf numFmtId="0" fontId="1" fillId="0" borderId="29" xfId="0" applyFont="1" applyBorder="1"/>
    <xf numFmtId="0" fontId="5" fillId="0" borderId="27" xfId="0" applyFont="1" applyBorder="1" applyAlignment="1">
      <alignment vertical="top" wrapText="1"/>
    </xf>
    <xf numFmtId="0" fontId="5" fillId="0" borderId="28" xfId="0" applyFont="1" applyBorder="1" applyAlignment="1">
      <alignment vertical="top" wrapText="1"/>
    </xf>
    <xf numFmtId="0" fontId="1" fillId="0" borderId="30" xfId="0" applyFont="1" applyBorder="1"/>
    <xf numFmtId="0" fontId="1" fillId="0" borderId="21" xfId="0" applyFont="1" applyBorder="1"/>
    <xf numFmtId="0" fontId="1" fillId="0" borderId="31" xfId="0" applyFont="1" applyBorder="1"/>
    <xf numFmtId="0" fontId="3" fillId="0" borderId="31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1" fillId="0" borderId="17" xfId="0" applyFont="1" applyBorder="1"/>
    <xf numFmtId="0" fontId="1" fillId="0" borderId="34" xfId="0" applyFont="1" applyBorder="1"/>
    <xf numFmtId="0" fontId="1" fillId="0" borderId="35" xfId="0" applyFont="1" applyBorder="1"/>
    <xf numFmtId="0" fontId="3" fillId="0" borderId="25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 wrapText="1"/>
    </xf>
    <xf numFmtId="0" fontId="1" fillId="0" borderId="36" xfId="0" applyFont="1" applyBorder="1"/>
    <xf numFmtId="0" fontId="3" fillId="0" borderId="12" xfId="0" applyFont="1" applyBorder="1" applyAlignment="1">
      <alignment horizontal="center" vertical="top" wrapText="1"/>
    </xf>
    <xf numFmtId="0" fontId="1" fillId="0" borderId="16" xfId="0" applyFont="1" applyBorder="1"/>
    <xf numFmtId="0" fontId="1" fillId="0" borderId="10" xfId="0" applyFont="1" applyBorder="1"/>
    <xf numFmtId="0" fontId="1" fillId="0" borderId="18" xfId="0" applyFont="1" applyBorder="1"/>
    <xf numFmtId="0" fontId="3" fillId="0" borderId="26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38" xfId="0" applyFont="1" applyBorder="1"/>
    <xf numFmtId="0" fontId="5" fillId="0" borderId="28" xfId="0" applyFont="1" applyBorder="1" applyAlignment="1">
      <alignment horizontal="justify" vertical="top" wrapText="1"/>
    </xf>
    <xf numFmtId="0" fontId="3" fillId="0" borderId="28" xfId="0" applyFont="1" applyBorder="1" applyAlignment="1">
      <alignment horizontal="justify" vertical="top" wrapText="1"/>
    </xf>
    <xf numFmtId="0" fontId="5" fillId="0" borderId="27" xfId="0" applyFont="1" applyBorder="1" applyAlignment="1">
      <alignment horizontal="justify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39" xfId="0" applyFont="1" applyBorder="1" applyAlignment="1">
      <alignment horizontal="left" vertical="top" wrapText="1"/>
    </xf>
    <xf numFmtId="0" fontId="5" fillId="0" borderId="39" xfId="0" applyFont="1" applyBorder="1" applyAlignment="1">
      <alignment horizontal="justify" vertical="top" wrapText="1"/>
    </xf>
    <xf numFmtId="0" fontId="5" fillId="0" borderId="40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41" xfId="0" applyFont="1" applyBorder="1" applyAlignment="1">
      <alignment horizontal="center" vertical="top" wrapText="1"/>
    </xf>
    <xf numFmtId="0" fontId="1" fillId="0" borderId="42" xfId="0" applyFont="1" applyBorder="1"/>
    <xf numFmtId="0" fontId="1" fillId="0" borderId="41" xfId="0" applyFont="1" applyBorder="1"/>
    <xf numFmtId="0" fontId="3" fillId="0" borderId="40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43" xfId="0" applyFont="1" applyBorder="1" applyAlignment="1">
      <alignment horizontal="center" vertical="top" wrapText="1"/>
    </xf>
    <xf numFmtId="0" fontId="1" fillId="0" borderId="39" xfId="0" applyFont="1" applyBorder="1"/>
    <xf numFmtId="0" fontId="1" fillId="0" borderId="43" xfId="0" applyFont="1" applyBorder="1"/>
    <xf numFmtId="0" fontId="1" fillId="0" borderId="12" xfId="0" applyFont="1" applyBorder="1"/>
    <xf numFmtId="0" fontId="3" fillId="0" borderId="4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45" xfId="0" applyFont="1" applyBorder="1" applyAlignment="1">
      <alignment horizontal="center" vertical="top" wrapText="1"/>
    </xf>
    <xf numFmtId="0" fontId="1" fillId="0" borderId="14" xfId="0" applyFont="1" applyBorder="1"/>
    <xf numFmtId="0" fontId="1" fillId="0" borderId="46" xfId="0" applyFont="1" applyBorder="1"/>
    <xf numFmtId="0" fontId="1" fillId="0" borderId="45" xfId="0" applyFont="1" applyBorder="1"/>
    <xf numFmtId="0" fontId="3" fillId="0" borderId="47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1" fillId="0" borderId="48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3" fillId="0" borderId="40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20" xfId="0" applyFont="1" applyBorder="1"/>
    <xf numFmtId="0" fontId="3" fillId="0" borderId="48" xfId="0" applyFont="1" applyBorder="1" applyAlignment="1">
      <alignment horizontal="center" vertical="top" wrapText="1"/>
    </xf>
    <xf numFmtId="0" fontId="3" fillId="0" borderId="46" xfId="0" applyFont="1" applyBorder="1" applyAlignment="1">
      <alignment horizontal="center" vertical="top" wrapText="1"/>
    </xf>
    <xf numFmtId="0" fontId="3" fillId="0" borderId="39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4" fillId="0" borderId="36" xfId="0" applyFont="1" applyBorder="1"/>
    <xf numFmtId="0" fontId="4" fillId="0" borderId="36" xfId="0" applyFont="1" applyBorder="1" applyAlignment="1">
      <alignment horizontal="right" vertical="top" wrapText="1"/>
    </xf>
    <xf numFmtId="0" fontId="3" fillId="0" borderId="40" xfId="0" applyFont="1" applyBorder="1"/>
    <xf numFmtId="0" fontId="3" fillId="0" borderId="15" xfId="0" applyFont="1" applyBorder="1"/>
    <xf numFmtId="0" fontId="4" fillId="0" borderId="15" xfId="0" applyFont="1" applyBorder="1" applyAlignment="1">
      <alignment horizontal="right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justify" vertical="top" wrapText="1"/>
    </xf>
    <xf numFmtId="0" fontId="5" fillId="0" borderId="52" xfId="0" applyFont="1" applyBorder="1" applyAlignment="1">
      <alignment horizontal="center" vertical="center" wrapText="1"/>
    </xf>
    <xf numFmtId="0" fontId="12" fillId="0" borderId="36" xfId="0" applyFont="1" applyBorder="1" applyAlignment="1">
      <alignment vertical="center"/>
    </xf>
    <xf numFmtId="0" fontId="11" fillId="0" borderId="0" xfId="0" applyFont="1"/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10" fillId="0" borderId="0" xfId="0" applyFont="1"/>
    <xf numFmtId="49" fontId="3" fillId="0" borderId="20" xfId="0" applyNumberFormat="1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5" fillId="0" borderId="38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4" fillId="0" borderId="15" xfId="0" applyFont="1" applyBorder="1" applyAlignment="1">
      <alignment horizontal="center" vertical="top" wrapText="1"/>
    </xf>
    <xf numFmtId="0" fontId="17" fillId="0" borderId="12" xfId="0" applyFont="1" applyBorder="1" applyAlignment="1">
      <alignment vertical="top" wrapText="1"/>
    </xf>
    <xf numFmtId="4" fontId="17" fillId="0" borderId="12" xfId="0" applyNumberFormat="1" applyFont="1" applyBorder="1" applyAlignment="1">
      <alignment vertical="top" wrapText="1"/>
    </xf>
    <xf numFmtId="0" fontId="17" fillId="0" borderId="10" xfId="0" applyFont="1" applyBorder="1" applyAlignment="1">
      <alignment horizontal="justify" vertical="top" wrapText="1"/>
    </xf>
    <xf numFmtId="0" fontId="17" fillId="0" borderId="12" xfId="0" applyFont="1" applyBorder="1" applyAlignment="1">
      <alignment horizontal="justify" vertical="top" wrapText="1"/>
    </xf>
    <xf numFmtId="0" fontId="17" fillId="0" borderId="15" xfId="0" applyFont="1" applyBorder="1" applyAlignment="1">
      <alignment vertical="top" wrapText="1"/>
    </xf>
    <xf numFmtId="0" fontId="17" fillId="0" borderId="36" xfId="0" applyFont="1" applyBorder="1" applyAlignment="1">
      <alignment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top" wrapText="1" indent="3"/>
    </xf>
    <xf numFmtId="0" fontId="3" fillId="0" borderId="0" xfId="0" applyFont="1" applyAlignment="1">
      <alignment vertical="top" wrapText="1"/>
    </xf>
    <xf numFmtId="0" fontId="11" fillId="0" borderId="36" xfId="0" applyFont="1" applyBorder="1"/>
    <xf numFmtId="0" fontId="11" fillId="0" borderId="38" xfId="0" applyFont="1" applyBorder="1"/>
    <xf numFmtId="0" fontId="12" fillId="0" borderId="5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165" fontId="11" fillId="0" borderId="20" xfId="0" applyNumberFormat="1" applyFont="1" applyBorder="1" applyAlignment="1">
      <alignment vertical="top" wrapText="1"/>
    </xf>
    <xf numFmtId="165" fontId="11" fillId="0" borderId="22" xfId="0" applyNumberFormat="1" applyFont="1" applyBorder="1" applyAlignment="1">
      <alignment vertical="top" wrapText="1"/>
    </xf>
    <xf numFmtId="165" fontId="12" fillId="0" borderId="20" xfId="0" applyNumberFormat="1" applyFont="1" applyBorder="1" applyAlignment="1">
      <alignment vertical="top" wrapText="1"/>
    </xf>
    <xf numFmtId="165" fontId="19" fillId="0" borderId="21" xfId="0" applyNumberFormat="1" applyFont="1" applyBorder="1" applyAlignment="1">
      <alignment vertical="top" wrapText="1"/>
    </xf>
    <xf numFmtId="49" fontId="9" fillId="0" borderId="30" xfId="0" applyNumberFormat="1" applyFont="1" applyBorder="1"/>
    <xf numFmtId="49" fontId="11" fillId="0" borderId="53" xfId="0" applyNumberFormat="1" applyFont="1" applyBorder="1"/>
    <xf numFmtId="49" fontId="11" fillId="0" borderId="54" xfId="0" applyNumberFormat="1" applyFont="1" applyBorder="1"/>
    <xf numFmtId="165" fontId="12" fillId="0" borderId="55" xfId="0" applyNumberFormat="1" applyFont="1" applyBorder="1" applyAlignment="1">
      <alignment vertical="top" wrapText="1"/>
    </xf>
    <xf numFmtId="165" fontId="11" fillId="0" borderId="20" xfId="0" applyNumberFormat="1" applyFont="1" applyBorder="1"/>
    <xf numFmtId="165" fontId="11" fillId="0" borderId="55" xfId="0" applyNumberFormat="1" applyFont="1" applyBorder="1"/>
    <xf numFmtId="165" fontId="11" fillId="0" borderId="32" xfId="0" applyNumberFormat="1" applyFont="1" applyBorder="1"/>
    <xf numFmtId="165" fontId="11" fillId="0" borderId="33" xfId="0" applyNumberFormat="1" applyFont="1" applyBorder="1"/>
    <xf numFmtId="165" fontId="11" fillId="0" borderId="32" xfId="0" applyNumberFormat="1" applyFont="1" applyBorder="1" applyAlignment="1">
      <alignment vertical="top" wrapText="1"/>
    </xf>
    <xf numFmtId="165" fontId="11" fillId="0" borderId="56" xfId="0" applyNumberFormat="1" applyFont="1" applyBorder="1" applyAlignment="1">
      <alignment vertical="top" wrapText="1"/>
    </xf>
    <xf numFmtId="165" fontId="11" fillId="0" borderId="57" xfId="0" applyNumberFormat="1" applyFont="1" applyBorder="1" applyAlignment="1">
      <alignment vertical="top" wrapText="1"/>
    </xf>
    <xf numFmtId="165" fontId="12" fillId="0" borderId="56" xfId="0" applyNumberFormat="1" applyFont="1" applyBorder="1" applyAlignment="1">
      <alignment vertical="top" wrapText="1"/>
    </xf>
    <xf numFmtId="165" fontId="12" fillId="0" borderId="58" xfId="0" applyNumberFormat="1" applyFont="1" applyBorder="1" applyAlignment="1">
      <alignment vertical="top" wrapText="1"/>
    </xf>
    <xf numFmtId="165" fontId="9" fillId="0" borderId="26" xfId="0" applyNumberFormat="1" applyFont="1" applyBorder="1" applyAlignment="1">
      <alignment horizontal="right"/>
    </xf>
    <xf numFmtId="49" fontId="11" fillId="0" borderId="59" xfId="0" applyNumberFormat="1" applyFont="1" applyBorder="1"/>
    <xf numFmtId="165" fontId="12" fillId="0" borderId="60" xfId="0" applyNumberFormat="1" applyFont="1" applyBorder="1" applyAlignment="1">
      <alignment vertical="top" wrapText="1"/>
    </xf>
    <xf numFmtId="165" fontId="19" fillId="0" borderId="31" xfId="0" applyNumberFormat="1" applyFont="1" applyBorder="1" applyAlignment="1">
      <alignment vertical="top" wrapText="1"/>
    </xf>
    <xf numFmtId="165" fontId="19" fillId="0" borderId="21" xfId="0" applyNumberFormat="1" applyFont="1" applyBorder="1" applyAlignment="1">
      <alignment horizontal="right" vertical="top" wrapText="1"/>
    </xf>
    <xf numFmtId="165" fontId="19" fillId="0" borderId="31" xfId="0" applyNumberFormat="1" applyFont="1" applyBorder="1" applyAlignment="1">
      <alignment horizontal="right" vertical="top" wrapText="1"/>
    </xf>
    <xf numFmtId="165" fontId="12" fillId="0" borderId="32" xfId="0" applyNumberFormat="1" applyFont="1" applyBorder="1" applyAlignment="1">
      <alignment vertical="top" wrapText="1"/>
    </xf>
    <xf numFmtId="165" fontId="19" fillId="0" borderId="61" xfId="0" applyNumberFormat="1" applyFont="1" applyBorder="1" applyAlignment="1">
      <alignment horizontal="right" vertical="top" wrapText="1"/>
    </xf>
    <xf numFmtId="165" fontId="11" fillId="0" borderId="62" xfId="0" applyNumberFormat="1" applyFont="1" applyBorder="1" applyAlignment="1">
      <alignment vertical="top" wrapText="1"/>
    </xf>
    <xf numFmtId="165" fontId="11" fillId="0" borderId="63" xfId="0" applyNumberFormat="1" applyFont="1" applyBorder="1" applyAlignment="1">
      <alignment vertical="top" wrapText="1"/>
    </xf>
    <xf numFmtId="165" fontId="19" fillId="0" borderId="61" xfId="0" applyNumberFormat="1" applyFont="1" applyBorder="1" applyAlignment="1">
      <alignment vertical="top" wrapText="1"/>
    </xf>
    <xf numFmtId="165" fontId="12" fillId="0" borderId="62" xfId="0" applyNumberFormat="1" applyFont="1" applyBorder="1" applyAlignment="1">
      <alignment vertical="top" wrapText="1"/>
    </xf>
    <xf numFmtId="165" fontId="19" fillId="0" borderId="64" xfId="0" applyNumberFormat="1" applyFont="1" applyBorder="1" applyAlignment="1">
      <alignment horizontal="right" vertical="top" wrapText="1"/>
    </xf>
    <xf numFmtId="165" fontId="19" fillId="0" borderId="64" xfId="0" applyNumberFormat="1" applyFont="1" applyBorder="1" applyAlignment="1">
      <alignment vertical="top" wrapText="1"/>
    </xf>
    <xf numFmtId="165" fontId="19" fillId="0" borderId="16" xfId="0" applyNumberFormat="1" applyFont="1" applyBorder="1" applyAlignment="1">
      <alignment horizontal="right" vertical="top" wrapText="1"/>
    </xf>
    <xf numFmtId="165" fontId="19" fillId="0" borderId="18" xfId="0" applyNumberFormat="1" applyFont="1" applyBorder="1" applyAlignment="1">
      <alignment horizontal="right" vertical="top" wrapText="1"/>
    </xf>
    <xf numFmtId="165" fontId="11" fillId="0" borderId="42" xfId="0" applyNumberFormat="1" applyFont="1" applyBorder="1" applyAlignment="1">
      <alignment vertical="top" wrapText="1"/>
    </xf>
    <xf numFmtId="165" fontId="19" fillId="0" borderId="65" xfId="0" applyNumberFormat="1" applyFont="1" applyBorder="1" applyAlignment="1">
      <alignment horizontal="right" vertical="top" wrapText="1"/>
    </xf>
    <xf numFmtId="165" fontId="11" fillId="0" borderId="58" xfId="0" applyNumberFormat="1" applyFont="1" applyBorder="1" applyAlignment="1">
      <alignment vertical="top" wrapText="1"/>
    </xf>
    <xf numFmtId="165" fontId="11" fillId="0" borderId="56" xfId="0" applyNumberFormat="1" applyFont="1" applyBorder="1"/>
    <xf numFmtId="165" fontId="11" fillId="0" borderId="58" xfId="0" applyNumberFormat="1" applyFont="1" applyBorder="1"/>
    <xf numFmtId="165" fontId="9" fillId="0" borderId="16" xfId="0" applyNumberFormat="1" applyFont="1" applyBorder="1" applyAlignment="1">
      <alignment horizontal="right" vertical="top" wrapText="1"/>
    </xf>
    <xf numFmtId="165" fontId="9" fillId="0" borderId="18" xfId="0" applyNumberFormat="1" applyFont="1" applyBorder="1" applyAlignment="1">
      <alignment horizontal="right" vertical="top" wrapText="1"/>
    </xf>
    <xf numFmtId="165" fontId="9" fillId="0" borderId="42" xfId="0" applyNumberFormat="1" applyFont="1" applyBorder="1" applyAlignment="1">
      <alignment horizontal="right" vertical="top" wrapText="1"/>
    </xf>
    <xf numFmtId="165" fontId="19" fillId="0" borderId="19" xfId="0" applyNumberFormat="1" applyFont="1" applyBorder="1" applyAlignment="1">
      <alignment vertical="top" wrapText="1"/>
    </xf>
    <xf numFmtId="165" fontId="19" fillId="0" borderId="18" xfId="0" applyNumberFormat="1" applyFont="1" applyBorder="1" applyAlignment="1">
      <alignment vertical="top" wrapText="1"/>
    </xf>
    <xf numFmtId="165" fontId="19" fillId="0" borderId="65" xfId="0" applyNumberFormat="1" applyFont="1" applyBorder="1" applyAlignment="1">
      <alignment vertical="top" wrapText="1"/>
    </xf>
    <xf numFmtId="165" fontId="9" fillId="0" borderId="34" xfId="0" applyNumberFormat="1" applyFont="1" applyBorder="1" applyAlignment="1">
      <alignment vertical="top" wrapText="1"/>
    </xf>
    <xf numFmtId="165" fontId="9" fillId="0" borderId="48" xfId="0" applyNumberFormat="1" applyFont="1" applyBorder="1" applyAlignment="1">
      <alignment vertical="top" wrapText="1"/>
    </xf>
    <xf numFmtId="165" fontId="19" fillId="0" borderId="47" xfId="0" applyNumberFormat="1" applyFont="1" applyBorder="1" applyAlignment="1">
      <alignment vertical="top" wrapText="1"/>
    </xf>
    <xf numFmtId="165" fontId="19" fillId="0" borderId="34" xfId="0" applyNumberFormat="1" applyFont="1" applyBorder="1" applyAlignment="1">
      <alignment vertical="top" wrapText="1"/>
    </xf>
    <xf numFmtId="165" fontId="19" fillId="0" borderId="66" xfId="0" applyNumberFormat="1" applyFont="1" applyBorder="1" applyAlignment="1">
      <alignment vertical="top" wrapText="1"/>
    </xf>
    <xf numFmtId="165" fontId="9" fillId="0" borderId="12" xfId="0" applyNumberFormat="1" applyFont="1" applyBorder="1" applyAlignment="1">
      <alignment horizontal="right" vertical="top" wrapText="1"/>
    </xf>
    <xf numFmtId="165" fontId="19" fillId="0" borderId="16" xfId="0" applyNumberFormat="1" applyFont="1" applyBorder="1" applyAlignment="1">
      <alignment vertical="top" wrapText="1"/>
    </xf>
    <xf numFmtId="165" fontId="19" fillId="0" borderId="10" xfId="0" applyNumberFormat="1" applyFont="1" applyBorder="1" applyAlignment="1">
      <alignment vertical="top" wrapText="1"/>
    </xf>
    <xf numFmtId="0" fontId="19" fillId="0" borderId="31" xfId="0" applyFont="1" applyBorder="1" applyAlignment="1">
      <alignment horizontal="left" vertical="top" wrapText="1"/>
    </xf>
    <xf numFmtId="0" fontId="12" fillId="0" borderId="32" xfId="0" applyFont="1" applyBorder="1" applyAlignment="1">
      <alignment vertical="top" wrapText="1"/>
    </xf>
    <xf numFmtId="0" fontId="12" fillId="0" borderId="32" xfId="0" applyFont="1" applyBorder="1" applyAlignment="1">
      <alignment horizontal="justify" vertical="top" wrapText="1"/>
    </xf>
    <xf numFmtId="0" fontId="12" fillId="0" borderId="67" xfId="0" applyFont="1" applyBorder="1" applyAlignment="1">
      <alignment vertical="top" wrapText="1"/>
    </xf>
    <xf numFmtId="0" fontId="19" fillId="0" borderId="31" xfId="0" applyFont="1" applyBorder="1" applyAlignment="1">
      <alignment vertical="top" wrapText="1"/>
    </xf>
    <xf numFmtId="0" fontId="12" fillId="0" borderId="33" xfId="0" applyFont="1" applyBorder="1" applyAlignment="1">
      <alignment vertical="top" wrapText="1"/>
    </xf>
    <xf numFmtId="0" fontId="9" fillId="0" borderId="20" xfId="0" applyFont="1" applyBorder="1" applyAlignment="1">
      <alignment horizontal="center" vertical="top"/>
    </xf>
    <xf numFmtId="0" fontId="9" fillId="0" borderId="20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49" fontId="11" fillId="0" borderId="20" xfId="0" applyNumberFormat="1" applyFont="1" applyBorder="1" applyAlignment="1">
      <alignment horizontal="right" vertical="top"/>
    </xf>
    <xf numFmtId="0" fontId="11" fillId="0" borderId="20" xfId="0" applyFont="1" applyBorder="1" applyAlignment="1">
      <alignment vertical="top" wrapText="1"/>
    </xf>
    <xf numFmtId="0" fontId="11" fillId="0" borderId="20" xfId="0" applyFont="1" applyBorder="1" applyAlignment="1">
      <alignment horizontal="left" vertical="top" wrapText="1" indent="3"/>
    </xf>
    <xf numFmtId="0" fontId="3" fillId="0" borderId="16" xfId="0" applyFont="1" applyBorder="1"/>
    <xf numFmtId="0" fontId="3" fillId="0" borderId="10" xfId="0" applyFont="1" applyBorder="1"/>
    <xf numFmtId="0" fontId="3" fillId="0" borderId="22" xfId="0" applyFont="1" applyBorder="1"/>
    <xf numFmtId="0" fontId="4" fillId="0" borderId="15" xfId="0" applyFont="1" applyBorder="1"/>
    <xf numFmtId="0" fontId="3" fillId="0" borderId="12" xfId="0" applyFont="1" applyBorder="1" applyAlignment="1">
      <alignment vertical="top" wrapText="1"/>
    </xf>
    <xf numFmtId="0" fontId="1" fillId="0" borderId="68" xfId="0" applyFont="1" applyBorder="1"/>
    <xf numFmtId="0" fontId="1" fillId="0" borderId="69" xfId="0" applyFont="1" applyBorder="1"/>
    <xf numFmtId="0" fontId="1" fillId="0" borderId="70" xfId="0" applyFont="1" applyBorder="1"/>
    <xf numFmtId="0" fontId="1" fillId="0" borderId="71" xfId="0" applyFont="1" applyBorder="1"/>
    <xf numFmtId="0" fontId="1" fillId="0" borderId="72" xfId="0" applyFont="1" applyBorder="1"/>
    <xf numFmtId="0" fontId="20" fillId="0" borderId="0" xfId="0" applyFont="1" applyAlignment="1">
      <alignment vertical="top" wrapText="1"/>
    </xf>
    <xf numFmtId="0" fontId="3" fillId="0" borderId="19" xfId="0" applyFont="1" applyBorder="1"/>
    <xf numFmtId="49" fontId="3" fillId="0" borderId="0" xfId="0" applyNumberFormat="1" applyFont="1" applyAlignment="1">
      <alignment horizontal="right"/>
    </xf>
    <xf numFmtId="0" fontId="5" fillId="0" borderId="0" xfId="0" applyFont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1" fillId="0" borderId="22" xfId="0" applyFont="1" applyBorder="1"/>
    <xf numFmtId="0" fontId="7" fillId="0" borderId="20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left" vertical="top" wrapText="1"/>
    </xf>
    <xf numFmtId="0" fontId="20" fillId="0" borderId="0" xfId="0" applyFont="1" applyAlignment="1">
      <alignment horizontal="left"/>
    </xf>
    <xf numFmtId="4" fontId="17" fillId="0" borderId="12" xfId="0" applyNumberFormat="1" applyFont="1" applyBorder="1" applyAlignment="1">
      <alignment horizontal="justify" vertical="top" wrapText="1"/>
    </xf>
    <xf numFmtId="0" fontId="17" fillId="0" borderId="73" xfId="0" applyFont="1" applyBorder="1" applyAlignment="1">
      <alignment horizontal="justify" vertical="top" wrapText="1"/>
    </xf>
    <xf numFmtId="4" fontId="17" fillId="0" borderId="73" xfId="0" applyNumberFormat="1" applyFont="1" applyBorder="1" applyAlignment="1">
      <alignment vertical="top" wrapText="1"/>
    </xf>
    <xf numFmtId="4" fontId="17" fillId="0" borderId="74" xfId="0" applyNumberFormat="1" applyFont="1" applyBorder="1" applyAlignment="1">
      <alignment horizontal="right" vertical="top" wrapText="1"/>
    </xf>
    <xf numFmtId="4" fontId="17" fillId="0" borderId="10" xfId="0" applyNumberFormat="1" applyFont="1" applyBorder="1" applyAlignment="1">
      <alignment vertical="top" wrapText="1"/>
    </xf>
    <xf numFmtId="0" fontId="15" fillId="0" borderId="0" xfId="0" applyFont="1" applyAlignment="1">
      <alignment horizontal="right"/>
    </xf>
    <xf numFmtId="0" fontId="12" fillId="0" borderId="36" xfId="0" applyFont="1" applyBorder="1" applyAlignment="1">
      <alignment horizontal="left" vertical="center"/>
    </xf>
    <xf numFmtId="0" fontId="12" fillId="0" borderId="62" xfId="0" applyFont="1" applyBorder="1" applyAlignment="1">
      <alignment vertical="top" wrapText="1"/>
    </xf>
    <xf numFmtId="0" fontId="11" fillId="0" borderId="20" xfId="0" applyFont="1" applyBorder="1"/>
    <xf numFmtId="0" fontId="11" fillId="0" borderId="3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8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4" fontId="11" fillId="0" borderId="20" xfId="0" applyNumberFormat="1" applyFont="1" applyBorder="1"/>
    <xf numFmtId="4" fontId="11" fillId="0" borderId="0" xfId="0" applyNumberFormat="1" applyFont="1"/>
    <xf numFmtId="0" fontId="12" fillId="15" borderId="20" xfId="0" applyFont="1" applyFill="1" applyBorder="1" applyAlignment="1">
      <alignment vertical="top" wrapText="1"/>
    </xf>
    <xf numFmtId="0" fontId="11" fillId="15" borderId="20" xfId="0" applyFont="1" applyFill="1" applyBorder="1"/>
    <xf numFmtId="4" fontId="11" fillId="15" borderId="20" xfId="0" applyNumberFormat="1" applyFont="1" applyFill="1" applyBorder="1"/>
    <xf numFmtId="0" fontId="4" fillId="0" borderId="20" xfId="0" applyFont="1" applyBorder="1" applyAlignment="1">
      <alignment horizontal="center" wrapText="1"/>
    </xf>
    <xf numFmtId="0" fontId="0" fillId="0" borderId="38" xfId="0" applyBorder="1" applyAlignment="1">
      <alignment horizontal="center" vertical="center" wrapText="1"/>
    </xf>
    <xf numFmtId="3" fontId="17" fillId="0" borderId="74" xfId="0" applyNumberFormat="1" applyFont="1" applyBorder="1" applyAlignment="1">
      <alignment horizontal="right" vertical="top" wrapText="1"/>
    </xf>
    <xf numFmtId="0" fontId="3" fillId="0" borderId="2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10" fontId="3" fillId="0" borderId="20" xfId="0" applyNumberFormat="1" applyFont="1" applyBorder="1"/>
    <xf numFmtId="0" fontId="13" fillId="0" borderId="0" xfId="0" applyFont="1"/>
    <xf numFmtId="0" fontId="11" fillId="0" borderId="0" xfId="0" applyFont="1" applyAlignment="1">
      <alignment horizontal="right"/>
    </xf>
    <xf numFmtId="0" fontId="12" fillId="0" borderId="12" xfId="0" applyFont="1" applyBorder="1" applyAlignment="1">
      <alignment vertical="top" wrapText="1"/>
    </xf>
    <xf numFmtId="4" fontId="9" fillId="0" borderId="16" xfId="0" applyNumberFormat="1" applyFont="1" applyBorder="1" applyAlignment="1">
      <alignment vertical="top" wrapText="1"/>
    </xf>
    <xf numFmtId="0" fontId="12" fillId="0" borderId="18" xfId="0" applyFont="1" applyBorder="1" applyAlignment="1">
      <alignment vertical="top" wrapText="1"/>
    </xf>
    <xf numFmtId="4" fontId="11" fillId="0" borderId="35" xfId="0" applyNumberFormat="1" applyFont="1" applyBorder="1" applyAlignment="1">
      <alignment vertical="top" wrapText="1"/>
    </xf>
    <xf numFmtId="0" fontId="12" fillId="0" borderId="10" xfId="0" applyFont="1" applyBorder="1" applyAlignment="1">
      <alignment horizontal="justify" vertical="top" wrapText="1"/>
    </xf>
    <xf numFmtId="4" fontId="11" fillId="0" borderId="11" xfId="0" applyNumberFormat="1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4" fontId="9" fillId="0" borderId="11" xfId="0" applyNumberFormat="1" applyFont="1" applyBorder="1" applyAlignment="1">
      <alignment vertical="top" wrapText="1"/>
    </xf>
    <xf numFmtId="0" fontId="11" fillId="0" borderId="10" xfId="0" applyFont="1" applyBorder="1" applyAlignment="1">
      <alignment horizontal="justify" vertical="top" wrapText="1"/>
    </xf>
    <xf numFmtId="0" fontId="12" fillId="0" borderId="12" xfId="0" applyFont="1" applyBorder="1" applyAlignment="1">
      <alignment horizontal="justify" vertical="top" wrapText="1"/>
    </xf>
    <xf numFmtId="0" fontId="12" fillId="0" borderId="18" xfId="0" applyFont="1" applyBorder="1" applyAlignment="1">
      <alignment horizontal="left" vertical="top" wrapText="1"/>
    </xf>
    <xf numFmtId="4" fontId="9" fillId="0" borderId="18" xfId="0" applyNumberFormat="1" applyFont="1" applyBorder="1" applyAlignment="1">
      <alignment vertical="top" wrapText="1"/>
    </xf>
    <xf numFmtId="0" fontId="12" fillId="0" borderId="42" xfId="0" applyFont="1" applyBorder="1" applyAlignment="1">
      <alignment horizontal="left" vertical="top" wrapText="1"/>
    </xf>
    <xf numFmtId="4" fontId="11" fillId="0" borderId="46" xfId="0" applyNumberFormat="1" applyFont="1" applyBorder="1" applyAlignment="1">
      <alignment vertical="top" wrapText="1"/>
    </xf>
    <xf numFmtId="0" fontId="12" fillId="0" borderId="42" xfId="0" applyFont="1" applyBorder="1" applyAlignment="1">
      <alignment horizontal="justify" vertical="top" wrapText="1"/>
    </xf>
    <xf numFmtId="0" fontId="12" fillId="0" borderId="18" xfId="0" applyFont="1" applyBorder="1" applyAlignment="1">
      <alignment horizontal="justify" vertical="top" wrapText="1"/>
    </xf>
    <xf numFmtId="0" fontId="12" fillId="0" borderId="19" xfId="0" applyFont="1" applyBorder="1" applyAlignment="1">
      <alignment horizontal="justify" vertical="top" wrapText="1"/>
    </xf>
    <xf numFmtId="0" fontId="12" fillId="0" borderId="28" xfId="0" applyFont="1" applyBorder="1" applyAlignment="1">
      <alignment vertical="top" wrapText="1"/>
    </xf>
    <xf numFmtId="4" fontId="11" fillId="0" borderId="15" xfId="0" applyNumberFormat="1" applyFont="1" applyBorder="1" applyAlignment="1">
      <alignment vertical="top" wrapText="1"/>
    </xf>
    <xf numFmtId="4" fontId="11" fillId="0" borderId="10" xfId="0" applyNumberFormat="1" applyFont="1" applyBorder="1" applyAlignment="1">
      <alignment vertical="top" wrapText="1"/>
    </xf>
    <xf numFmtId="0" fontId="9" fillId="0" borderId="1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justify" vertical="top" wrapText="1"/>
    </xf>
    <xf numFmtId="4" fontId="9" fillId="0" borderId="15" xfId="0" applyNumberFormat="1" applyFont="1" applyBorder="1" applyAlignment="1">
      <alignment vertical="top" wrapText="1"/>
    </xf>
    <xf numFmtId="4" fontId="11" fillId="0" borderId="44" xfId="0" applyNumberFormat="1" applyFont="1" applyBorder="1" applyAlignment="1">
      <alignment vertical="top" wrapText="1"/>
    </xf>
    <xf numFmtId="4" fontId="11" fillId="0" borderId="13" xfId="0" applyNumberFormat="1" applyFont="1" applyBorder="1" applyAlignment="1">
      <alignment vertical="top" wrapText="1"/>
    </xf>
    <xf numFmtId="0" fontId="19" fillId="0" borderId="15" xfId="0" applyFont="1" applyBorder="1" applyAlignment="1">
      <alignment vertical="top" wrapText="1"/>
    </xf>
    <xf numFmtId="0" fontId="23" fillId="0" borderId="10" xfId="0" applyFont="1" applyBorder="1" applyAlignment="1">
      <alignment horizontal="justify" vertical="top" wrapText="1"/>
    </xf>
    <xf numFmtId="4" fontId="24" fillId="0" borderId="11" xfId="0" applyNumberFormat="1" applyFont="1" applyBorder="1" applyAlignment="1">
      <alignment vertical="top" wrapText="1"/>
    </xf>
    <xf numFmtId="0" fontId="25" fillId="0" borderId="10" xfId="0" applyFont="1" applyBorder="1" applyAlignment="1">
      <alignment horizontal="justify" vertical="top" wrapText="1"/>
    </xf>
    <xf numFmtId="0" fontId="9" fillId="0" borderId="20" xfId="0" applyFont="1" applyBorder="1" applyAlignment="1">
      <alignment horizontal="left"/>
    </xf>
    <xf numFmtId="0" fontId="9" fillId="0" borderId="20" xfId="0" applyFont="1" applyBorder="1"/>
    <xf numFmtId="4" fontId="19" fillId="0" borderId="14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justify" vertical="top" wrapText="1"/>
    </xf>
    <xf numFmtId="4" fontId="11" fillId="0" borderId="0" xfId="0" applyNumberFormat="1" applyFont="1" applyAlignment="1">
      <alignment vertical="top" wrapText="1"/>
    </xf>
    <xf numFmtId="49" fontId="9" fillId="0" borderId="16" xfId="0" applyNumberFormat="1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52" xfId="0" applyFont="1" applyBorder="1" applyAlignment="1">
      <alignment horizontal="center" vertical="top" wrapText="1"/>
    </xf>
    <xf numFmtId="49" fontId="11" fillId="0" borderId="19" xfId="0" applyNumberFormat="1" applyFont="1" applyBorder="1" applyAlignment="1">
      <alignment horizontal="left" vertical="top" wrapText="1"/>
    </xf>
    <xf numFmtId="0" fontId="11" fillId="0" borderId="44" xfId="0" applyFont="1" applyBorder="1" applyAlignment="1">
      <alignment vertical="top" wrapText="1"/>
    </xf>
    <xf numFmtId="49" fontId="11" fillId="0" borderId="10" xfId="0" applyNumberFormat="1" applyFont="1" applyBorder="1" applyAlignment="1">
      <alignment horizontal="left" vertical="top" wrapText="1"/>
    </xf>
    <xf numFmtId="0" fontId="11" fillId="0" borderId="11" xfId="0" applyFont="1" applyBorder="1" applyAlignment="1">
      <alignment vertical="top" wrapText="1"/>
    </xf>
    <xf numFmtId="4" fontId="11" fillId="0" borderId="15" xfId="0" applyNumberFormat="1" applyFont="1" applyBorder="1"/>
    <xf numFmtId="0" fontId="9" fillId="0" borderId="11" xfId="0" applyFont="1" applyBorder="1" applyAlignment="1">
      <alignment vertical="top" wrapText="1"/>
    </xf>
    <xf numFmtId="4" fontId="11" fillId="0" borderId="19" xfId="0" applyNumberFormat="1" applyFont="1" applyBorder="1" applyAlignment="1">
      <alignment vertical="top" wrapText="1"/>
    </xf>
    <xf numFmtId="4" fontId="11" fillId="0" borderId="19" xfId="0" applyNumberFormat="1" applyFont="1" applyBorder="1"/>
    <xf numFmtId="4" fontId="11" fillId="0" borderId="44" xfId="0" applyNumberFormat="1" applyFont="1" applyBorder="1"/>
    <xf numFmtId="49" fontId="11" fillId="0" borderId="42" xfId="0" applyNumberFormat="1" applyFont="1" applyBorder="1" applyAlignment="1">
      <alignment horizontal="left" vertical="top" wrapText="1"/>
    </xf>
    <xf numFmtId="0" fontId="11" fillId="0" borderId="46" xfId="0" applyFont="1" applyBorder="1" applyAlignment="1">
      <alignment vertical="top" wrapText="1"/>
    </xf>
    <xf numFmtId="4" fontId="11" fillId="0" borderId="42" xfId="0" applyNumberFormat="1" applyFont="1" applyBorder="1" applyAlignment="1">
      <alignment vertical="top" wrapText="1"/>
    </xf>
    <xf numFmtId="4" fontId="11" fillId="0" borderId="42" xfId="0" applyNumberFormat="1" applyFont="1" applyBorder="1"/>
    <xf numFmtId="4" fontId="11" fillId="0" borderId="46" xfId="0" applyNumberFormat="1" applyFont="1" applyBorder="1"/>
    <xf numFmtId="4" fontId="11" fillId="0" borderId="10" xfId="0" applyNumberFormat="1" applyFont="1" applyBorder="1"/>
    <xf numFmtId="4" fontId="11" fillId="0" borderId="11" xfId="0" applyNumberFormat="1" applyFont="1" applyBorder="1"/>
    <xf numFmtId="49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4" fontId="26" fillId="0" borderId="20" xfId="0" applyNumberFormat="1" applyFont="1" applyBorder="1"/>
    <xf numFmtId="14" fontId="11" fillId="0" borderId="20" xfId="0" applyNumberFormat="1" applyFont="1" applyBorder="1"/>
    <xf numFmtId="14" fontId="11" fillId="0" borderId="0" xfId="0" applyNumberFormat="1" applyFont="1"/>
    <xf numFmtId="0" fontId="3" fillId="0" borderId="0" xfId="0" applyFont="1" applyAlignment="1">
      <alignment horizontal="right"/>
    </xf>
    <xf numFmtId="0" fontId="5" fillId="0" borderId="36" xfId="0" applyFont="1" applyBorder="1" applyAlignment="1">
      <alignment vertical="center"/>
    </xf>
    <xf numFmtId="0" fontId="6" fillId="0" borderId="38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3" fillId="0" borderId="75" xfId="0" applyNumberFormat="1" applyFont="1" applyBorder="1" applyAlignment="1">
      <alignment horizontal="center" vertical="top" wrapText="1"/>
    </xf>
    <xf numFmtId="4" fontId="3" fillId="0" borderId="75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0" xfId="0" applyNumberFormat="1" applyFont="1" applyBorder="1" applyAlignment="1">
      <alignment horizontal="center" vertical="top" wrapText="1"/>
    </xf>
    <xf numFmtId="4" fontId="3" fillId="0" borderId="20" xfId="0" applyNumberFormat="1" applyFont="1" applyBorder="1" applyAlignment="1">
      <alignment vertical="top" wrapText="1"/>
    </xf>
    <xf numFmtId="4" fontId="3" fillId="0" borderId="22" xfId="0" applyNumberFormat="1" applyFont="1" applyBorder="1" applyAlignment="1">
      <alignment vertical="top" wrapText="1"/>
    </xf>
    <xf numFmtId="0" fontId="30" fillId="0" borderId="0" xfId="0" applyFont="1" applyAlignment="1">
      <alignment horizontal="right"/>
    </xf>
    <xf numFmtId="0" fontId="9" fillId="0" borderId="20" xfId="0" applyFont="1" applyBorder="1" applyAlignment="1">
      <alignment vertical="top" wrapText="1"/>
    </xf>
    <xf numFmtId="0" fontId="11" fillId="15" borderId="20" xfId="0" applyFont="1" applyFill="1" applyBorder="1" applyAlignment="1">
      <alignment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11" fillId="0" borderId="20" xfId="0" applyFont="1" applyBorder="1" applyAlignment="1">
      <alignment horizontal="left"/>
    </xf>
    <xf numFmtId="0" fontId="11" fillId="0" borderId="20" xfId="0" applyFont="1" applyBorder="1" applyAlignment="1">
      <alignment horizontal="center"/>
    </xf>
    <xf numFmtId="0" fontId="30" fillId="0" borderId="20" xfId="0" applyFont="1" applyBorder="1" applyAlignment="1">
      <alignment horizontal="left" wrapText="1"/>
    </xf>
    <xf numFmtId="0" fontId="30" fillId="0" borderId="20" xfId="0" applyFont="1" applyBorder="1" applyAlignment="1">
      <alignment horizontal="center"/>
    </xf>
    <xf numFmtId="0" fontId="11" fillId="0" borderId="20" xfId="0" applyFont="1" applyBorder="1" applyAlignment="1">
      <alignment horizontal="left" wrapText="1"/>
    </xf>
    <xf numFmtId="0" fontId="9" fillId="0" borderId="20" xfId="0" applyFont="1" applyBorder="1" applyAlignment="1">
      <alignment horizontal="center"/>
    </xf>
    <xf numFmtId="49" fontId="11" fillId="0" borderId="12" xfId="0" applyNumberFormat="1" applyFont="1" applyBorder="1" applyAlignment="1">
      <alignment horizontal="left" vertical="top" wrapText="1"/>
    </xf>
    <xf numFmtId="0" fontId="9" fillId="0" borderId="13" xfId="0" applyFont="1" applyBorder="1" applyAlignment="1">
      <alignment vertical="top" wrapText="1"/>
    </xf>
    <xf numFmtId="4" fontId="9" fillId="0" borderId="13" xfId="0" applyNumberFormat="1" applyFont="1" applyBorder="1" applyAlignment="1">
      <alignment vertical="top" wrapText="1"/>
    </xf>
    <xf numFmtId="4" fontId="9" fillId="0" borderId="44" xfId="0" applyNumberFormat="1" applyFont="1" applyBorder="1" applyAlignment="1">
      <alignment vertical="top" wrapText="1"/>
    </xf>
    <xf numFmtId="4" fontId="9" fillId="0" borderId="35" xfId="0" applyNumberFormat="1" applyFont="1" applyBorder="1" applyAlignment="1">
      <alignment vertical="top" wrapText="1"/>
    </xf>
    <xf numFmtId="0" fontId="3" fillId="16" borderId="20" xfId="0" applyFont="1" applyFill="1" applyBorder="1" applyProtection="1">
      <protection hidden="1"/>
    </xf>
    <xf numFmtId="4" fontId="9" fillId="15" borderId="20" xfId="0" applyNumberFormat="1" applyFont="1" applyFill="1" applyBorder="1"/>
    <xf numFmtId="0" fontId="3" fillId="0" borderId="21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20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32" fillId="0" borderId="0" xfId="0" applyFont="1"/>
    <xf numFmtId="164" fontId="12" fillId="0" borderId="11" xfId="0" applyNumberFormat="1" applyFont="1" applyBorder="1" applyAlignment="1">
      <alignment vertical="top" wrapText="1"/>
    </xf>
    <xf numFmtId="164" fontId="11" fillId="0" borderId="11" xfId="0" applyNumberFormat="1" applyFont="1" applyBorder="1" applyAlignment="1">
      <alignment vertical="top" wrapText="1"/>
    </xf>
    <xf numFmtId="164" fontId="12" fillId="0" borderId="12" xfId="0" applyNumberFormat="1" applyFont="1" applyBorder="1" applyAlignment="1">
      <alignment vertical="top" wrapText="1"/>
    </xf>
    <xf numFmtId="164" fontId="12" fillId="0" borderId="18" xfId="0" applyNumberFormat="1" applyFont="1" applyBorder="1" applyAlignment="1">
      <alignment vertical="top" wrapText="1"/>
    </xf>
    <xf numFmtId="164" fontId="12" fillId="0" borderId="46" xfId="0" applyNumberFormat="1" applyFont="1" applyBorder="1" applyAlignment="1">
      <alignment vertical="top" wrapText="1"/>
    </xf>
    <xf numFmtId="164" fontId="12" fillId="0" borderId="35" xfId="0" applyNumberFormat="1" applyFont="1" applyBorder="1" applyAlignment="1">
      <alignment vertical="top" wrapText="1"/>
    </xf>
    <xf numFmtId="4" fontId="9" fillId="0" borderId="12" xfId="0" applyNumberFormat="1" applyFont="1" applyBorder="1" applyAlignment="1">
      <alignment vertical="top" wrapText="1"/>
    </xf>
    <xf numFmtId="4" fontId="12" fillId="0" borderId="12" xfId="0" applyNumberFormat="1" applyFont="1" applyBorder="1" applyAlignment="1">
      <alignment vertical="top" wrapText="1"/>
    </xf>
    <xf numFmtId="0" fontId="12" fillId="0" borderId="11" xfId="0" applyFont="1" applyBorder="1" applyAlignment="1">
      <alignment horizontal="justify" vertical="top" wrapText="1"/>
    </xf>
    <xf numFmtId="164" fontId="12" fillId="0" borderId="19" xfId="0" applyNumberFormat="1" applyFont="1" applyBorder="1" applyAlignment="1">
      <alignment vertical="top" wrapText="1"/>
    </xf>
    <xf numFmtId="4" fontId="19" fillId="0" borderId="12" xfId="0" applyNumberFormat="1" applyFont="1" applyBorder="1" applyAlignment="1">
      <alignment horizontal="right" vertical="top" wrapText="1"/>
    </xf>
    <xf numFmtId="4" fontId="19" fillId="0" borderId="35" xfId="0" applyNumberFormat="1" applyFont="1" applyBorder="1" applyAlignment="1">
      <alignment horizontal="right" vertical="top" wrapText="1"/>
    </xf>
    <xf numFmtId="4" fontId="19" fillId="0" borderId="11" xfId="0" applyNumberFormat="1" applyFont="1" applyBorder="1" applyAlignment="1">
      <alignment horizontal="right" vertical="top" wrapText="1"/>
    </xf>
    <xf numFmtId="4" fontId="9" fillId="0" borderId="11" xfId="0" applyNumberFormat="1" applyFont="1" applyBorder="1" applyAlignment="1">
      <alignment horizontal="right" vertical="top" wrapText="1"/>
    </xf>
    <xf numFmtId="4" fontId="19" fillId="0" borderId="18" xfId="0" applyNumberFormat="1" applyFont="1" applyBorder="1" applyAlignment="1">
      <alignment horizontal="right" vertical="top" wrapText="1"/>
    </xf>
    <xf numFmtId="4" fontId="19" fillId="0" borderId="46" xfId="0" applyNumberFormat="1" applyFont="1" applyBorder="1" applyAlignment="1">
      <alignment horizontal="right" vertical="top" wrapText="1"/>
    </xf>
    <xf numFmtId="4" fontId="19" fillId="0" borderId="15" xfId="0" applyNumberFormat="1" applyFont="1" applyBorder="1" applyAlignment="1">
      <alignment horizontal="right" vertical="top" wrapText="1"/>
    </xf>
    <xf numFmtId="4" fontId="19" fillId="0" borderId="10" xfId="0" applyNumberFormat="1" applyFont="1" applyBorder="1" applyAlignment="1">
      <alignment horizontal="right" vertical="top" wrapText="1"/>
    </xf>
    <xf numFmtId="4" fontId="9" fillId="0" borderId="15" xfId="0" applyNumberFormat="1" applyFont="1" applyBorder="1" applyAlignment="1">
      <alignment horizontal="right" vertical="top" wrapText="1"/>
    </xf>
    <xf numFmtId="4" fontId="9" fillId="0" borderId="10" xfId="0" applyNumberFormat="1" applyFont="1" applyBorder="1" applyAlignment="1">
      <alignment horizontal="right" vertical="top" wrapText="1"/>
    </xf>
    <xf numFmtId="164" fontId="19" fillId="0" borderId="12" xfId="0" applyNumberFormat="1" applyFont="1" applyBorder="1" applyAlignment="1">
      <alignment horizontal="right" vertical="top" wrapText="1"/>
    </xf>
    <xf numFmtId="164" fontId="19" fillId="0" borderId="35" xfId="0" applyNumberFormat="1" applyFont="1" applyBorder="1" applyAlignment="1">
      <alignment horizontal="right" vertical="top" wrapText="1"/>
    </xf>
    <xf numFmtId="164" fontId="19" fillId="0" borderId="11" xfId="0" applyNumberFormat="1" applyFont="1" applyBorder="1" applyAlignment="1">
      <alignment horizontal="right" vertical="top" wrapText="1"/>
    </xf>
    <xf numFmtId="164" fontId="9" fillId="0" borderId="11" xfId="0" applyNumberFormat="1" applyFont="1" applyBorder="1" applyAlignment="1">
      <alignment horizontal="right" vertical="top" wrapText="1"/>
    </xf>
    <xf numFmtId="164" fontId="19" fillId="0" borderId="18" xfId="0" applyNumberFormat="1" applyFont="1" applyBorder="1" applyAlignment="1">
      <alignment horizontal="right" vertical="top" wrapText="1"/>
    </xf>
    <xf numFmtId="164" fontId="19" fillId="0" borderId="46" xfId="0" applyNumberFormat="1" applyFont="1" applyBorder="1" applyAlignment="1">
      <alignment horizontal="right" vertical="top" wrapText="1"/>
    </xf>
    <xf numFmtId="164" fontId="19" fillId="0" borderId="19" xfId="0" applyNumberFormat="1" applyFont="1" applyBorder="1" applyAlignment="1">
      <alignment horizontal="right" vertical="top" wrapText="1"/>
    </xf>
    <xf numFmtId="164" fontId="19" fillId="0" borderId="15" xfId="0" applyNumberFormat="1" applyFont="1" applyBorder="1" applyAlignment="1">
      <alignment horizontal="right" vertical="top" wrapText="1"/>
    </xf>
    <xf numFmtId="164" fontId="19" fillId="0" borderId="10" xfId="0" applyNumberFormat="1" applyFont="1" applyBorder="1" applyAlignment="1">
      <alignment horizontal="right" vertical="top" wrapText="1"/>
    </xf>
    <xf numFmtId="0" fontId="9" fillId="16" borderId="15" xfId="0" applyFont="1" applyFill="1" applyBorder="1" applyAlignment="1">
      <alignment horizontal="center"/>
    </xf>
    <xf numFmtId="0" fontId="30" fillId="0" borderId="0" xfId="0" applyFont="1" applyAlignment="1" applyProtection="1">
      <alignment horizontal="center"/>
      <protection hidden="1"/>
    </xf>
    <xf numFmtId="0" fontId="9" fillId="15" borderId="20" xfId="0" applyFont="1" applyFill="1" applyBorder="1" applyAlignment="1">
      <alignment horizontal="right" indent="1"/>
    </xf>
    <xf numFmtId="0" fontId="9" fillId="15" borderId="20" xfId="0" applyFont="1" applyFill="1" applyBorder="1" applyAlignment="1">
      <alignment horizontal="center"/>
    </xf>
    <xf numFmtId="0" fontId="31" fillId="15" borderId="20" xfId="0" applyFont="1" applyFill="1" applyBorder="1" applyAlignment="1">
      <alignment horizontal="right" indent="1"/>
    </xf>
    <xf numFmtId="0" fontId="11" fillId="0" borderId="20" xfId="0" applyFont="1" applyBorder="1" applyAlignment="1">
      <alignment wrapText="1"/>
    </xf>
    <xf numFmtId="0" fontId="1" fillId="0" borderId="40" xfId="0" applyFont="1" applyBorder="1"/>
    <xf numFmtId="0" fontId="3" fillId="0" borderId="61" xfId="0" applyFont="1" applyBorder="1" applyAlignment="1">
      <alignment horizontal="center" vertical="top" wrapText="1"/>
    </xf>
    <xf numFmtId="0" fontId="3" fillId="0" borderId="62" xfId="0" applyFont="1" applyBorder="1" applyAlignment="1">
      <alignment horizontal="center" vertical="top" wrapText="1"/>
    </xf>
    <xf numFmtId="0" fontId="3" fillId="0" borderId="76" xfId="0" applyFont="1" applyBorder="1" applyAlignment="1">
      <alignment horizontal="center" vertical="top" wrapText="1"/>
    </xf>
    <xf numFmtId="0" fontId="3" fillId="0" borderId="64" xfId="0" applyFont="1" applyBorder="1" applyAlignment="1">
      <alignment horizontal="center" vertical="top" wrapText="1"/>
    </xf>
    <xf numFmtId="0" fontId="3" fillId="0" borderId="56" xfId="0" applyFont="1" applyBorder="1" applyAlignment="1">
      <alignment horizontal="center" vertical="top" wrapText="1"/>
    </xf>
    <xf numFmtId="0" fontId="3" fillId="0" borderId="77" xfId="0" applyFont="1" applyBorder="1" applyAlignment="1">
      <alignment horizontal="center" vertical="top" wrapText="1"/>
    </xf>
    <xf numFmtId="0" fontId="1" fillId="0" borderId="64" xfId="0" applyFont="1" applyBorder="1"/>
    <xf numFmtId="0" fontId="1" fillId="0" borderId="78" xfId="0" applyFont="1" applyBorder="1"/>
    <xf numFmtId="0" fontId="3" fillId="0" borderId="30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79" xfId="0" applyFont="1" applyBorder="1" applyAlignment="1">
      <alignment horizontal="center" vertical="top" wrapText="1"/>
    </xf>
    <xf numFmtId="0" fontId="3" fillId="0" borderId="80" xfId="0" applyFont="1" applyBorder="1" applyAlignment="1">
      <alignment horizontal="center" vertical="top" wrapText="1"/>
    </xf>
    <xf numFmtId="0" fontId="11" fillId="0" borderId="20" xfId="0" applyFont="1" applyBorder="1" applyAlignment="1">
      <alignment vertical="top"/>
    </xf>
    <xf numFmtId="165" fontId="9" fillId="0" borderId="20" xfId="0" applyNumberFormat="1" applyFont="1" applyBorder="1" applyAlignment="1">
      <alignment horizontal="left" vertical="top"/>
    </xf>
    <xf numFmtId="4" fontId="11" fillId="0" borderId="20" xfId="0" applyNumberFormat="1" applyFont="1" applyBorder="1" applyAlignment="1">
      <alignment horizontal="left" vertical="top"/>
    </xf>
    <xf numFmtId="14" fontId="11" fillId="0" borderId="20" xfId="0" applyNumberFormat="1" applyFont="1" applyBorder="1" applyAlignment="1">
      <alignment horizontal="left" vertical="top"/>
    </xf>
    <xf numFmtId="0" fontId="33" fillId="0" borderId="0" xfId="0" applyFont="1"/>
    <xf numFmtId="0" fontId="3" fillId="0" borderId="15" xfId="0" applyFont="1" applyBorder="1" applyAlignment="1">
      <alignment horizontal="center" vertical="center"/>
    </xf>
    <xf numFmtId="0" fontId="3" fillId="0" borderId="28" xfId="0" applyFont="1" applyBorder="1"/>
    <xf numFmtId="0" fontId="3" fillId="0" borderId="29" xfId="0" applyFont="1" applyBorder="1"/>
    <xf numFmtId="0" fontId="3" fillId="0" borderId="11" xfId="0" applyFont="1" applyBorder="1"/>
    <xf numFmtId="0" fontId="3" fillId="0" borderId="44" xfId="0" applyFont="1" applyBorder="1"/>
    <xf numFmtId="0" fontId="3" fillId="0" borderId="27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34" xfId="0" applyFont="1" applyBorder="1"/>
    <xf numFmtId="0" fontId="3" fillId="0" borderId="35" xfId="0" applyFont="1" applyBorder="1"/>
    <xf numFmtId="0" fontId="3" fillId="0" borderId="43" xfId="0" applyFont="1" applyBorder="1"/>
    <xf numFmtId="0" fontId="3" fillId="0" borderId="41" xfId="0" applyFont="1" applyBorder="1"/>
    <xf numFmtId="0" fontId="3" fillId="0" borderId="23" xfId="0" applyFont="1" applyBorder="1"/>
    <xf numFmtId="0" fontId="3" fillId="0" borderId="45" xfId="0" applyFont="1" applyBorder="1"/>
    <xf numFmtId="0" fontId="3" fillId="0" borderId="36" xfId="0" applyFont="1" applyBorder="1"/>
    <xf numFmtId="0" fontId="3" fillId="0" borderId="14" xfId="0" applyFont="1" applyBorder="1"/>
    <xf numFmtId="0" fontId="3" fillId="0" borderId="39" xfId="0" applyFont="1" applyBorder="1"/>
    <xf numFmtId="0" fontId="3" fillId="0" borderId="42" xfId="0" applyFont="1" applyBorder="1"/>
    <xf numFmtId="0" fontId="3" fillId="0" borderId="48" xfId="0" applyFont="1" applyBorder="1"/>
    <xf numFmtId="0" fontId="3" fillId="0" borderId="46" xfId="0" applyFont="1" applyBorder="1"/>
    <xf numFmtId="0" fontId="3" fillId="0" borderId="81" xfId="0" applyFont="1" applyBorder="1"/>
    <xf numFmtId="0" fontId="3" fillId="0" borderId="65" xfId="0" applyFont="1" applyBorder="1"/>
    <xf numFmtId="0" fontId="3" fillId="0" borderId="66" xfId="0" applyFont="1" applyBorder="1"/>
    <xf numFmtId="0" fontId="3" fillId="0" borderId="82" xfId="0" applyFont="1" applyBorder="1"/>
    <xf numFmtId="164" fontId="9" fillId="0" borderId="20" xfId="0" applyNumberFormat="1" applyFont="1" applyBorder="1" applyAlignment="1">
      <alignment horizontal="center" wrapText="1"/>
    </xf>
    <xf numFmtId="164" fontId="11" fillId="0" borderId="20" xfId="0" applyNumberFormat="1" applyFont="1" applyBorder="1" applyAlignment="1">
      <alignment horizontal="center"/>
    </xf>
    <xf numFmtId="166" fontId="11" fillId="0" borderId="20" xfId="0" applyNumberFormat="1" applyFont="1" applyBorder="1"/>
    <xf numFmtId="10" fontId="11" fillId="0" borderId="20" xfId="0" applyNumberFormat="1" applyFont="1" applyBorder="1"/>
    <xf numFmtId="0" fontId="35" fillId="0" borderId="0" xfId="0" applyFont="1"/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35" fillId="0" borderId="0" xfId="0" applyFont="1" applyAlignment="1">
      <alignment horizontal="right" vertical="top"/>
    </xf>
    <xf numFmtId="0" fontId="35" fillId="0" borderId="48" xfId="0" applyFont="1" applyBorder="1"/>
    <xf numFmtId="0" fontId="11" fillId="0" borderId="20" xfId="0" applyFont="1" applyBorder="1" applyAlignment="1">
      <alignment horizontal="justify" vertical="top"/>
    </xf>
    <xf numFmtId="0" fontId="34" fillId="0" borderId="0" xfId="0" applyFont="1"/>
    <xf numFmtId="0" fontId="14" fillId="0" borderId="16" xfId="0" applyFont="1" applyBorder="1" applyAlignment="1">
      <alignment horizontal="justify" vertical="top" wrapText="1"/>
    </xf>
    <xf numFmtId="4" fontId="14" fillId="0" borderId="16" xfId="0" applyNumberFormat="1" applyFont="1" applyBorder="1" applyAlignment="1">
      <alignment horizontal="justify" vertical="top" wrapText="1"/>
    </xf>
    <xf numFmtId="0" fontId="14" fillId="0" borderId="15" xfId="0" applyFont="1" applyBorder="1" applyAlignment="1">
      <alignment horizontal="justify" vertical="top" wrapText="1"/>
    </xf>
    <xf numFmtId="4" fontId="17" fillId="0" borderId="15" xfId="0" applyNumberFormat="1" applyFont="1" applyBorder="1" applyAlignment="1">
      <alignment vertical="top" wrapText="1"/>
    </xf>
    <xf numFmtId="2" fontId="17" fillId="0" borderId="15" xfId="0" applyNumberFormat="1" applyFont="1" applyBorder="1" applyAlignment="1">
      <alignment vertical="top" wrapText="1"/>
    </xf>
    <xf numFmtId="164" fontId="11" fillId="0" borderId="20" xfId="0" applyNumberFormat="1" applyFont="1" applyBorder="1"/>
    <xf numFmtId="164" fontId="9" fillId="0" borderId="20" xfId="0" applyNumberFormat="1" applyFont="1" applyBorder="1"/>
    <xf numFmtId="164" fontId="9" fillId="0" borderId="20" xfId="0" applyNumberFormat="1" applyFont="1" applyBorder="1" applyAlignment="1">
      <alignment horizontal="center"/>
    </xf>
    <xf numFmtId="0" fontId="38" fillId="0" borderId="0" xfId="19" applyFont="1"/>
    <xf numFmtId="0" fontId="38" fillId="0" borderId="20" xfId="19" applyFont="1" applyBorder="1" applyAlignment="1">
      <alignment horizontal="center" vertical="top" wrapText="1"/>
    </xf>
    <xf numFmtId="0" fontId="38" fillId="0" borderId="20" xfId="19" applyFont="1" applyBorder="1" applyAlignment="1">
      <alignment vertical="top" wrapText="1"/>
    </xf>
    <xf numFmtId="164" fontId="9" fillId="0" borderId="19" xfId="0" applyNumberFormat="1" applyFont="1" applyBorder="1" applyAlignment="1">
      <alignment vertical="top" wrapText="1"/>
    </xf>
    <xf numFmtId="164" fontId="9" fillId="0" borderId="12" xfId="0" applyNumberFormat="1" applyFont="1" applyBorder="1" applyAlignment="1">
      <alignment vertical="top" wrapText="1"/>
    </xf>
    <xf numFmtId="164" fontId="9" fillId="0" borderId="16" xfId="0" applyNumberFormat="1" applyFont="1" applyBorder="1" applyAlignment="1">
      <alignment vertical="top" wrapText="1"/>
    </xf>
    <xf numFmtId="164" fontId="11" fillId="0" borderId="0" xfId="0" applyNumberFormat="1" applyFont="1"/>
    <xf numFmtId="164" fontId="9" fillId="0" borderId="0" xfId="0" applyNumberFormat="1" applyFont="1"/>
    <xf numFmtId="164" fontId="19" fillId="0" borderId="11" xfId="0" applyNumberFormat="1" applyFont="1" applyBorder="1" applyAlignment="1">
      <alignment vertical="top" wrapText="1"/>
    </xf>
    <xf numFmtId="4" fontId="3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/>
    </xf>
    <xf numFmtId="0" fontId="3" fillId="0" borderId="83" xfId="0" applyFont="1" applyBorder="1"/>
    <xf numFmtId="0" fontId="3" fillId="0" borderId="84" xfId="0" applyFont="1" applyBorder="1"/>
    <xf numFmtId="0" fontId="11" fillId="0" borderId="48" xfId="0" applyFont="1" applyBorder="1"/>
    <xf numFmtId="0" fontId="14" fillId="0" borderId="48" xfId="0" applyFont="1" applyBorder="1"/>
    <xf numFmtId="0" fontId="59" fillId="0" borderId="0" xfId="0" applyFont="1" applyAlignment="1">
      <alignment horizontal="center" vertical="top"/>
    </xf>
    <xf numFmtId="0" fontId="59" fillId="0" borderId="0" xfId="0" applyFont="1" applyAlignment="1">
      <alignment vertical="top"/>
    </xf>
    <xf numFmtId="0" fontId="60" fillId="0" borderId="0" xfId="0" applyFont="1" applyAlignment="1">
      <alignment horizontal="right"/>
    </xf>
    <xf numFmtId="0" fontId="61" fillId="0" borderId="0" xfId="0" applyFont="1" applyAlignment="1">
      <alignment horizontal="right"/>
    </xf>
    <xf numFmtId="0" fontId="4" fillId="0" borderId="85" xfId="0" applyFont="1" applyBorder="1" applyAlignment="1">
      <alignment horizontal="center"/>
    </xf>
    <xf numFmtId="0" fontId="3" fillId="0" borderId="85" xfId="0" applyFont="1" applyBorder="1" applyAlignment="1">
      <alignment horizontal="left"/>
    </xf>
    <xf numFmtId="49" fontId="11" fillId="0" borderId="22" xfId="0" applyNumberFormat="1" applyFont="1" applyBorder="1" applyAlignment="1">
      <alignment horizontal="right" vertical="top"/>
    </xf>
    <xf numFmtId="0" fontId="4" fillId="0" borderId="0" xfId="0" applyFont="1"/>
    <xf numFmtId="4" fontId="11" fillId="0" borderId="37" xfId="0" applyNumberFormat="1" applyFont="1" applyBorder="1" applyAlignment="1">
      <alignment horizontal="left" vertical="top"/>
    </xf>
    <xf numFmtId="0" fontId="11" fillId="0" borderId="0" xfId="0" applyFont="1" applyAlignment="1">
      <alignment vertical="top"/>
    </xf>
    <xf numFmtId="0" fontId="66" fillId="0" borderId="0" xfId="0" applyFont="1" applyProtection="1">
      <protection hidden="1"/>
    </xf>
    <xf numFmtId="14" fontId="3" fillId="0" borderId="0" xfId="0" applyNumberFormat="1" applyFont="1"/>
    <xf numFmtId="0" fontId="69" fillId="0" borderId="0" xfId="0" applyFont="1"/>
    <xf numFmtId="0" fontId="68" fillId="0" borderId="0" xfId="0" applyFont="1"/>
    <xf numFmtId="0" fontId="67" fillId="0" borderId="0" xfId="0" applyFont="1" applyAlignment="1">
      <alignment horizontal="justify" vertical="top" wrapText="1"/>
    </xf>
    <xf numFmtId="0" fontId="68" fillId="0" borderId="0" xfId="0" applyFont="1" applyAlignment="1">
      <alignment wrapText="1"/>
    </xf>
    <xf numFmtId="0" fontId="67" fillId="0" borderId="0" xfId="0" applyFont="1" applyAlignment="1">
      <alignment vertical="top"/>
    </xf>
    <xf numFmtId="0" fontId="67" fillId="0" borderId="0" xfId="0" applyFont="1" applyAlignment="1">
      <alignment horizontal="right" vertical="top"/>
    </xf>
    <xf numFmtId="0" fontId="36" fillId="0" borderId="0" xfId="18"/>
    <xf numFmtId="4" fontId="19" fillId="0" borderId="19" xfId="0" applyNumberFormat="1" applyFont="1" applyBorder="1" applyAlignment="1">
      <alignment horizontal="right" vertical="top" wrapText="1"/>
    </xf>
    <xf numFmtId="164" fontId="19" fillId="0" borderId="62" xfId="0" applyNumberFormat="1" applyFont="1" applyBorder="1" applyAlignment="1">
      <alignment vertical="top" wrapText="1"/>
    </xf>
    <xf numFmtId="164" fontId="12" fillId="17" borderId="22" xfId="0" applyNumberFormat="1" applyFont="1" applyFill="1" applyBorder="1" applyAlignment="1">
      <alignment vertical="top" wrapText="1"/>
    </xf>
    <xf numFmtId="164" fontId="12" fillId="0" borderId="34" xfId="0" applyNumberFormat="1" applyFont="1" applyBorder="1" applyAlignment="1">
      <alignment vertical="top" wrapText="1"/>
    </xf>
    <xf numFmtId="164" fontId="12" fillId="0" borderId="62" xfId="0" applyNumberFormat="1" applyFont="1" applyBorder="1" applyAlignment="1">
      <alignment vertical="top" wrapText="1"/>
    </xf>
    <xf numFmtId="164" fontId="12" fillId="0" borderId="22" xfId="0" applyNumberFormat="1" applyFont="1" applyBorder="1" applyAlignment="1">
      <alignment vertical="top" wrapText="1"/>
    </xf>
    <xf numFmtId="164" fontId="12" fillId="0" borderId="63" xfId="0" applyNumberFormat="1" applyFont="1" applyBorder="1" applyAlignment="1">
      <alignment vertical="top" wrapText="1"/>
    </xf>
    <xf numFmtId="164" fontId="12" fillId="0" borderId="20" xfId="0" applyNumberFormat="1" applyFont="1" applyBorder="1" applyAlignment="1">
      <alignment vertical="top" wrapText="1"/>
    </xf>
    <xf numFmtId="164" fontId="19" fillId="0" borderId="20" xfId="0" applyNumberFormat="1" applyFont="1" applyBorder="1" applyAlignment="1">
      <alignment vertical="top" wrapText="1"/>
    </xf>
    <xf numFmtId="164" fontId="11" fillId="0" borderId="20" xfId="0" applyNumberFormat="1" applyFont="1" applyBorder="1" applyAlignment="1">
      <alignment vertical="top"/>
    </xf>
    <xf numFmtId="164" fontId="11" fillId="15" borderId="20" xfId="0" applyNumberFormat="1" applyFont="1" applyFill="1" applyBorder="1"/>
    <xf numFmtId="0" fontId="11" fillId="0" borderId="20" xfId="0" applyFont="1" applyBorder="1" applyAlignment="1">
      <alignment horizontal="left" vertical="top"/>
    </xf>
    <xf numFmtId="0" fontId="9" fillId="0" borderId="24" xfId="0" applyFont="1" applyBorder="1" applyAlignment="1">
      <alignment horizontal="center"/>
    </xf>
    <xf numFmtId="0" fontId="11" fillId="0" borderId="20" xfId="19" applyFont="1" applyBorder="1" applyAlignment="1">
      <alignment horizontal="center" vertical="top" wrapText="1"/>
    </xf>
    <xf numFmtId="164" fontId="11" fillId="0" borderId="20" xfId="19" applyNumberFormat="1" applyFont="1" applyBorder="1"/>
    <xf numFmtId="165" fontId="11" fillId="0" borderId="20" xfId="19" applyNumberFormat="1" applyFont="1" applyBorder="1"/>
    <xf numFmtId="165" fontId="9" fillId="0" borderId="20" xfId="19" applyNumberFormat="1" applyFont="1" applyBorder="1" applyAlignment="1">
      <alignment vertical="top" wrapText="1"/>
    </xf>
    <xf numFmtId="0" fontId="12" fillId="0" borderId="10" xfId="0" applyFont="1" applyBorder="1" applyAlignment="1">
      <alignment horizontal="left" vertical="top" wrapText="1"/>
    </xf>
    <xf numFmtId="0" fontId="38" fillId="0" borderId="20" xfId="19" applyFont="1" applyBorder="1"/>
    <xf numFmtId="0" fontId="70" fillId="0" borderId="0" xfId="0" applyFont="1"/>
    <xf numFmtId="0" fontId="3" fillId="0" borderId="55" xfId="0" applyFont="1" applyBorder="1" applyAlignment="1">
      <alignment vertical="top"/>
    </xf>
    <xf numFmtId="0" fontId="3" fillId="0" borderId="26" xfId="0" applyFont="1" applyBorder="1" applyAlignment="1">
      <alignment horizontal="center" vertical="top"/>
    </xf>
    <xf numFmtId="0" fontId="17" fillId="0" borderId="11" xfId="0" applyFont="1" applyBorder="1" applyAlignment="1">
      <alignment horizontal="right" vertical="top" wrapText="1"/>
    </xf>
    <xf numFmtId="0" fontId="75" fillId="0" borderId="0" xfId="0" applyFont="1"/>
    <xf numFmtId="0" fontId="15" fillId="0" borderId="20" xfId="0" applyFont="1" applyBorder="1"/>
    <xf numFmtId="3" fontId="17" fillId="0" borderId="11" xfId="0" applyNumberFormat="1" applyFont="1" applyBorder="1" applyAlignment="1">
      <alignment horizontal="right" vertical="top" wrapText="1"/>
    </xf>
    <xf numFmtId="0" fontId="5" fillId="0" borderId="61" xfId="0" applyFont="1" applyBorder="1" applyAlignment="1">
      <alignment vertical="top" wrapText="1"/>
    </xf>
    <xf numFmtId="0" fontId="5" fillId="0" borderId="62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3" fillId="0" borderId="53" xfId="0" applyFont="1" applyBorder="1" applyAlignment="1">
      <alignment vertical="top" wrapText="1"/>
    </xf>
    <xf numFmtId="0" fontId="3" fillId="0" borderId="32" xfId="0" applyFont="1" applyBorder="1" applyAlignment="1">
      <alignment vertical="top" wrapText="1"/>
    </xf>
    <xf numFmtId="0" fontId="3" fillId="0" borderId="54" xfId="0" applyFont="1" applyBorder="1" applyAlignment="1">
      <alignment vertical="top" wrapText="1"/>
    </xf>
    <xf numFmtId="0" fontId="3" fillId="0" borderId="55" xfId="0" applyFont="1" applyBorder="1" applyAlignment="1">
      <alignment vertical="top" wrapText="1"/>
    </xf>
    <xf numFmtId="0" fontId="3" fillId="0" borderId="33" xfId="0" applyFont="1" applyBorder="1" applyAlignment="1">
      <alignment vertical="top" wrapText="1"/>
    </xf>
    <xf numFmtId="0" fontId="3" fillId="0" borderId="47" xfId="0" applyFont="1" applyBorder="1" applyAlignment="1">
      <alignment vertical="top" wrapText="1"/>
    </xf>
    <xf numFmtId="0" fontId="3" fillId="0" borderId="34" xfId="0" applyFont="1" applyBorder="1" applyAlignment="1">
      <alignment vertical="top" wrapText="1"/>
    </xf>
    <xf numFmtId="0" fontId="14" fillId="0" borderId="15" xfId="0" applyFont="1" applyBorder="1" applyAlignment="1">
      <alignment horizontal="left" vertical="top" wrapText="1"/>
    </xf>
    <xf numFmtId="0" fontId="19" fillId="0" borderId="65" xfId="0" applyFont="1" applyBorder="1" applyAlignment="1">
      <alignment horizontal="justify" vertical="top" wrapText="1"/>
    </xf>
    <xf numFmtId="0" fontId="19" fillId="0" borderId="10" xfId="0" applyFont="1" applyBorder="1" applyAlignment="1">
      <alignment horizontal="justify" vertical="top" wrapText="1"/>
    </xf>
    <xf numFmtId="0" fontId="9" fillId="0" borderId="20" xfId="0" applyFont="1" applyBorder="1" applyAlignment="1">
      <alignment horizontal="left" wrapText="1"/>
    </xf>
    <xf numFmtId="0" fontId="13" fillId="0" borderId="38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2" fillId="0" borderId="15" xfId="0" applyFont="1" applyBorder="1" applyAlignment="1">
      <alignment vertical="top" wrapText="1"/>
    </xf>
    <xf numFmtId="0" fontId="12" fillId="0" borderId="17" xfId="0" applyFont="1" applyBorder="1" applyAlignment="1">
      <alignment vertical="top" wrapText="1"/>
    </xf>
    <xf numFmtId="0" fontId="13" fillId="0" borderId="38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15" borderId="15" xfId="0" applyFont="1" applyFill="1" applyBorder="1" applyAlignment="1">
      <alignment horizontal="center" vertical="top" wrapText="1"/>
    </xf>
    <xf numFmtId="0" fontId="11" fillId="15" borderId="14" xfId="0" applyFont="1" applyFill="1" applyBorder="1" applyAlignment="1">
      <alignment horizontal="center" vertical="top" wrapText="1"/>
    </xf>
    <xf numFmtId="0" fontId="11" fillId="0" borderId="13" xfId="0" applyFont="1" applyBorder="1" applyAlignment="1">
      <alignment vertical="top" wrapText="1"/>
    </xf>
    <xf numFmtId="4" fontId="11" fillId="15" borderId="11" xfId="0" applyNumberFormat="1" applyFont="1" applyFill="1" applyBorder="1" applyAlignment="1">
      <alignment vertical="top" wrapText="1"/>
    </xf>
    <xf numFmtId="4" fontId="9" fillId="15" borderId="11" xfId="0" applyNumberFormat="1" applyFont="1" applyFill="1" applyBorder="1" applyAlignment="1">
      <alignment vertical="top" wrapText="1"/>
    </xf>
    <xf numFmtId="4" fontId="11" fillId="15" borderId="13" xfId="0" applyNumberFormat="1" applyFont="1" applyFill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4" fontId="9" fillId="15" borderId="15" xfId="0" applyNumberFormat="1" applyFont="1" applyFill="1" applyBorder="1" applyAlignment="1">
      <alignment vertical="top" wrapText="1"/>
    </xf>
    <xf numFmtId="4" fontId="11" fillId="0" borderId="14" xfId="0" applyNumberFormat="1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4" fontId="11" fillId="15" borderId="16" xfId="0" applyNumberFormat="1" applyFont="1" applyFill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4" fontId="11" fillId="15" borderId="18" xfId="0" applyNumberFormat="1" applyFont="1" applyFill="1" applyBorder="1" applyAlignment="1">
      <alignment vertical="top" wrapText="1"/>
    </xf>
    <xf numFmtId="4" fontId="11" fillId="0" borderId="18" xfId="0" applyNumberFormat="1" applyFont="1" applyBorder="1" applyAlignment="1">
      <alignment vertical="top" wrapText="1"/>
    </xf>
    <xf numFmtId="4" fontId="11" fillId="15" borderId="35" xfId="0" applyNumberFormat="1" applyFont="1" applyFill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4" fontId="11" fillId="15" borderId="10" xfId="0" applyNumberFormat="1" applyFont="1" applyFill="1" applyBorder="1" applyAlignment="1">
      <alignment vertical="top" wrapText="1"/>
    </xf>
    <xf numFmtId="10" fontId="16" fillId="0" borderId="20" xfId="0" applyNumberFormat="1" applyFont="1" applyBorder="1"/>
    <xf numFmtId="0" fontId="12" fillId="0" borderId="15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165" fontId="38" fillId="0" borderId="20" xfId="19" applyNumberFormat="1" applyFont="1" applyBorder="1" applyAlignment="1">
      <alignment vertical="top" wrapText="1"/>
    </xf>
    <xf numFmtId="4" fontId="3" fillId="0" borderId="0" xfId="0" applyNumberFormat="1" applyFont="1" applyProtection="1">
      <protection hidden="1"/>
    </xf>
    <xf numFmtId="0" fontId="12" fillId="0" borderId="12" xfId="0" applyFont="1" applyBorder="1" applyAlignment="1">
      <alignment horizontal="right" vertical="top" wrapText="1"/>
    </xf>
    <xf numFmtId="0" fontId="9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3" fontId="9" fillId="15" borderId="13" xfId="0" applyNumberFormat="1" applyFont="1" applyFill="1" applyBorder="1" applyAlignment="1">
      <alignment vertical="top" wrapText="1"/>
    </xf>
    <xf numFmtId="3" fontId="11" fillId="15" borderId="11" xfId="0" applyNumberFormat="1" applyFont="1" applyFill="1" applyBorder="1" applyAlignment="1">
      <alignment vertical="top" wrapText="1"/>
    </xf>
    <xf numFmtId="3" fontId="11" fillId="0" borderId="13" xfId="0" applyNumberFormat="1" applyFont="1" applyBorder="1" applyAlignment="1" applyProtection="1">
      <alignment vertical="top" wrapText="1"/>
      <protection locked="0"/>
    </xf>
    <xf numFmtId="3" fontId="11" fillId="0" borderId="11" xfId="0" applyNumberFormat="1" applyFont="1" applyBorder="1" applyAlignment="1" applyProtection="1">
      <alignment vertical="top" wrapText="1"/>
      <protection locked="0"/>
    </xf>
    <xf numFmtId="4" fontId="11" fillId="0" borderId="11" xfId="0" applyNumberFormat="1" applyFont="1" applyBorder="1" applyAlignment="1" applyProtection="1">
      <alignment vertical="top" wrapText="1"/>
      <protection locked="0"/>
    </xf>
    <xf numFmtId="4" fontId="11" fillId="0" borderId="13" xfId="0" applyNumberFormat="1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center"/>
      <protection locked="0"/>
    </xf>
    <xf numFmtId="4" fontId="11" fillId="0" borderId="16" xfId="0" applyNumberFormat="1" applyFont="1" applyBorder="1" applyAlignment="1" applyProtection="1">
      <alignment vertical="top" wrapText="1"/>
      <protection locked="0"/>
    </xf>
    <xf numFmtId="4" fontId="11" fillId="0" borderId="18" xfId="0" applyNumberFormat="1" applyFont="1" applyBorder="1" applyAlignment="1" applyProtection="1">
      <alignment vertical="top" wrapText="1"/>
      <protection locked="0"/>
    </xf>
    <xf numFmtId="4" fontId="11" fillId="0" borderId="10" xfId="0" applyNumberFormat="1" applyFont="1" applyBorder="1" applyAlignment="1" applyProtection="1">
      <alignment vertical="top" wrapText="1"/>
      <protection locked="0"/>
    </xf>
    <xf numFmtId="4" fontId="11" fillId="0" borderId="35" xfId="0" applyNumberFormat="1" applyFont="1" applyBorder="1" applyAlignment="1" applyProtection="1">
      <alignment vertical="top" wrapText="1"/>
      <protection locked="0"/>
    </xf>
    <xf numFmtId="0" fontId="13" fillId="0" borderId="0" xfId="0" applyFont="1" applyProtection="1">
      <protection locked="0"/>
    </xf>
    <xf numFmtId="0" fontId="19" fillId="0" borderId="42" xfId="0" applyFont="1" applyBorder="1" applyAlignment="1">
      <alignment horizontal="left" vertical="top" wrapText="1"/>
    </xf>
    <xf numFmtId="0" fontId="19" fillId="0" borderId="42" xfId="0" applyFont="1" applyBorder="1" applyAlignment="1">
      <alignment horizontal="justify" vertical="top" wrapText="1"/>
    </xf>
    <xf numFmtId="164" fontId="12" fillId="18" borderId="22" xfId="0" applyNumberFormat="1" applyFont="1" applyFill="1" applyBorder="1" applyAlignment="1">
      <alignment vertical="top" wrapText="1"/>
    </xf>
    <xf numFmtId="0" fontId="11" fillId="19" borderId="0" xfId="0" applyFont="1" applyFill="1"/>
    <xf numFmtId="0" fontId="13" fillId="19" borderId="0" xfId="0" applyFont="1" applyFill="1"/>
    <xf numFmtId="164" fontId="12" fillId="0" borderId="11" xfId="0" applyNumberFormat="1" applyFont="1" applyBorder="1" applyAlignment="1">
      <alignment horizontal="right" vertical="top" wrapText="1"/>
    </xf>
    <xf numFmtId="4" fontId="9" fillId="0" borderId="46" xfId="0" applyNumberFormat="1" applyFont="1" applyBorder="1" applyAlignment="1">
      <alignment vertical="top" wrapText="1"/>
    </xf>
    <xf numFmtId="0" fontId="12" fillId="0" borderId="27" xfId="0" applyFont="1" applyBorder="1" applyAlignment="1">
      <alignment horizontal="justify" vertical="top" wrapText="1"/>
    </xf>
    <xf numFmtId="0" fontId="12" fillId="0" borderId="43" xfId="0" applyFont="1" applyBorder="1" applyAlignment="1">
      <alignment horizontal="justify" vertical="top" wrapText="1"/>
    </xf>
    <xf numFmtId="0" fontId="12" fillId="0" borderId="17" xfId="0" applyFont="1" applyBorder="1" applyAlignment="1">
      <alignment horizontal="justify" vertical="top" wrapText="1"/>
    </xf>
    <xf numFmtId="0" fontId="12" fillId="0" borderId="39" xfId="0" applyFont="1" applyBorder="1" applyAlignment="1">
      <alignment horizontal="justify" vertical="top" wrapText="1"/>
    </xf>
    <xf numFmtId="0" fontId="12" fillId="0" borderId="28" xfId="0" applyFont="1" applyBorder="1" applyAlignment="1">
      <alignment horizontal="justify" vertical="top" wrapText="1"/>
    </xf>
    <xf numFmtId="4" fontId="11" fillId="0" borderId="65" xfId="0" applyNumberFormat="1" applyFont="1" applyBorder="1" applyAlignment="1">
      <alignment vertical="top" wrapText="1"/>
    </xf>
    <xf numFmtId="4" fontId="11" fillId="0" borderId="81" xfId="0" applyNumberFormat="1" applyFont="1" applyBorder="1" applyAlignment="1">
      <alignment vertical="top" wrapText="1"/>
    </xf>
    <xf numFmtId="4" fontId="9" fillId="0" borderId="82" xfId="0" applyNumberFormat="1" applyFont="1" applyBorder="1" applyAlignment="1">
      <alignment vertical="top" wrapText="1"/>
    </xf>
    <xf numFmtId="0" fontId="35" fillId="0" borderId="0" xfId="0" applyFont="1" applyAlignment="1">
      <alignment vertical="top" wrapText="1"/>
    </xf>
    <xf numFmtId="0" fontId="35" fillId="0" borderId="0" xfId="0" quotePrefix="1" applyFont="1" applyAlignment="1">
      <alignment wrapText="1"/>
    </xf>
    <xf numFmtId="0" fontId="35" fillId="0" borderId="0" xfId="0" quotePrefix="1" applyFont="1"/>
    <xf numFmtId="0" fontId="35" fillId="0" borderId="0" xfId="0" quotePrefix="1" applyFont="1" applyAlignment="1">
      <alignment horizontal="left"/>
    </xf>
    <xf numFmtId="0" fontId="3" fillId="20" borderId="20" xfId="0" applyFont="1" applyFill="1" applyBorder="1"/>
    <xf numFmtId="10" fontId="3" fillId="20" borderId="20" xfId="0" applyNumberFormat="1" applyFont="1" applyFill="1" applyBorder="1"/>
    <xf numFmtId="10" fontId="3" fillId="20" borderId="20" xfId="0" applyNumberFormat="1" applyFont="1" applyFill="1" applyBorder="1" applyAlignment="1">
      <alignment horizontal="right"/>
    </xf>
    <xf numFmtId="164" fontId="11" fillId="19" borderId="20" xfId="0" applyNumberFormat="1" applyFont="1" applyFill="1" applyBorder="1"/>
    <xf numFmtId="4" fontId="11" fillId="0" borderId="40" xfId="0" applyNumberFormat="1" applyFont="1" applyBorder="1" applyAlignment="1">
      <alignment vertical="top" wrapText="1"/>
    </xf>
    <xf numFmtId="4" fontId="11" fillId="0" borderId="17" xfId="0" applyNumberFormat="1" applyFont="1" applyBorder="1" applyAlignment="1">
      <alignment vertical="top" wrapText="1"/>
    </xf>
    <xf numFmtId="0" fontId="9" fillId="21" borderId="0" xfId="0" applyFont="1" applyFill="1"/>
    <xf numFmtId="9" fontId="9" fillId="21" borderId="0" xfId="0" applyNumberFormat="1" applyFont="1" applyFill="1"/>
    <xf numFmtId="0" fontId="11" fillId="21" borderId="0" xfId="0" applyFont="1" applyFill="1"/>
    <xf numFmtId="4" fontId="11" fillId="21" borderId="0" xfId="0" applyNumberFormat="1" applyFont="1" applyFill="1"/>
    <xf numFmtId="0" fontId="19" fillId="21" borderId="0" xfId="0" applyFont="1" applyFill="1"/>
    <xf numFmtId="9" fontId="11" fillId="21" borderId="0" xfId="0" applyNumberFormat="1" applyFont="1" applyFill="1"/>
    <xf numFmtId="0" fontId="0" fillId="0" borderId="0" xfId="0" applyAlignment="1">
      <alignment horizontal="center"/>
    </xf>
    <xf numFmtId="0" fontId="0" fillId="0" borderId="20" xfId="0" applyBorder="1"/>
    <xf numFmtId="0" fontId="0" fillId="0" borderId="20" xfId="0" applyBorder="1" applyAlignment="1">
      <alignment horizontal="center"/>
    </xf>
    <xf numFmtId="0" fontId="35" fillId="0" borderId="0" xfId="0" applyFont="1" applyAlignment="1">
      <alignment horizontal="left" vertical="center" wrapText="1" indent="2"/>
    </xf>
    <xf numFmtId="0" fontId="35" fillId="0" borderId="20" xfId="0" applyFont="1" applyBorder="1" applyAlignment="1">
      <alignment horizontal="justify" vertical="center" wrapText="1"/>
    </xf>
    <xf numFmtId="0" fontId="76" fillId="0" borderId="0" xfId="0" applyFont="1"/>
    <xf numFmtId="0" fontId="35" fillId="0" borderId="2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0" fontId="77" fillId="0" borderId="20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0" xfId="0" applyBorder="1" applyAlignment="1">
      <alignment horizontal="left" vertical="center" wrapText="1"/>
    </xf>
    <xf numFmtId="2" fontId="78" fillId="18" borderId="20" xfId="0" applyNumberFormat="1" applyFont="1" applyFill="1" applyBorder="1" applyAlignment="1">
      <alignment horizontal="center"/>
    </xf>
    <xf numFmtId="0" fontId="78" fillId="18" borderId="20" xfId="0" applyFont="1" applyFill="1" applyBorder="1" applyAlignment="1">
      <alignment horizontal="center"/>
    </xf>
    <xf numFmtId="3" fontId="0" fillId="18" borderId="20" xfId="0" applyNumberFormat="1" applyFill="1" applyBorder="1" applyAlignment="1">
      <alignment horizontal="center"/>
    </xf>
    <xf numFmtId="1" fontId="0" fillId="18" borderId="20" xfId="0" applyNumberFormat="1" applyFill="1" applyBorder="1" applyAlignment="1">
      <alignment horizontal="center"/>
    </xf>
    <xf numFmtId="0" fontId="0" fillId="18" borderId="20" xfId="0" applyFill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3" fontId="78" fillId="18" borderId="20" xfId="0" applyNumberFormat="1" applyFont="1" applyFill="1" applyBorder="1" applyAlignment="1">
      <alignment horizontal="center"/>
    </xf>
    <xf numFmtId="49" fontId="35" fillId="0" borderId="30" xfId="0" applyNumberFormat="1" applyFont="1" applyBorder="1" applyAlignment="1">
      <alignment horizontal="center"/>
    </xf>
    <xf numFmtId="0" fontId="35" fillId="0" borderId="21" xfId="0" applyFont="1" applyBorder="1" applyAlignment="1">
      <alignment horizontal="justify" vertical="center" wrapText="1"/>
    </xf>
    <xf numFmtId="49" fontId="35" fillId="0" borderId="53" xfId="0" applyNumberFormat="1" applyFont="1" applyBorder="1" applyAlignment="1">
      <alignment horizontal="center"/>
    </xf>
    <xf numFmtId="0" fontId="35" fillId="0" borderId="32" xfId="0" applyFont="1" applyBorder="1" applyAlignment="1">
      <alignment horizontal="center" vertical="center" wrapText="1"/>
    </xf>
    <xf numFmtId="0" fontId="0" fillId="0" borderId="32" xfId="0" applyBorder="1"/>
    <xf numFmtId="49" fontId="35" fillId="0" borderId="54" xfId="0" applyNumberFormat="1" applyFont="1" applyBorder="1" applyAlignment="1">
      <alignment horizontal="center"/>
    </xf>
    <xf numFmtId="0" fontId="35" fillId="0" borderId="55" xfId="0" applyFont="1" applyBorder="1" applyAlignment="1">
      <alignment horizontal="left" vertical="top" wrapText="1"/>
    </xf>
    <xf numFmtId="2" fontId="11" fillId="0" borderId="0" xfId="0" applyNumberFormat="1" applyFont="1"/>
    <xf numFmtId="0" fontId="11" fillId="0" borderId="0" xfId="19" applyFont="1"/>
    <xf numFmtId="0" fontId="5" fillId="0" borderId="3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0" xfId="0" applyFont="1" applyBorder="1"/>
    <xf numFmtId="0" fontId="0" fillId="0" borderId="14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4" xfId="0" applyBorder="1"/>
    <xf numFmtId="0" fontId="11" fillId="0" borderId="48" xfId="0" applyFont="1" applyBorder="1" applyAlignment="1">
      <alignment horizontal="center" vertical="top" wrapText="1"/>
    </xf>
    <xf numFmtId="0" fontId="0" fillId="0" borderId="48" xfId="0" applyBorder="1" applyAlignment="1">
      <alignment horizontal="center" wrapText="1"/>
    </xf>
    <xf numFmtId="0" fontId="11" fillId="0" borderId="20" xfId="0" applyFont="1" applyBorder="1" applyAlignment="1">
      <alignment vertical="top" wrapText="1"/>
    </xf>
    <xf numFmtId="0" fontId="0" fillId="0" borderId="20" xfId="0" applyBorder="1" applyAlignment="1">
      <alignment wrapText="1"/>
    </xf>
    <xf numFmtId="0" fontId="9" fillId="0" borderId="62" xfId="0" applyFont="1" applyBorder="1" applyAlignment="1">
      <alignment horizontal="left" vertical="top" wrapText="1"/>
    </xf>
    <xf numFmtId="0" fontId="0" fillId="0" borderId="34" xfId="0" applyBorder="1" applyAlignment="1">
      <alignment wrapText="1"/>
    </xf>
    <xf numFmtId="0" fontId="0" fillId="0" borderId="56" xfId="0" applyBorder="1" applyAlignment="1">
      <alignment wrapText="1"/>
    </xf>
    <xf numFmtId="0" fontId="1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1" fillId="0" borderId="20" xfId="0" applyFont="1" applyBorder="1" applyAlignment="1">
      <alignment vertical="top"/>
    </xf>
    <xf numFmtId="0" fontId="0" fillId="0" borderId="20" xfId="0" applyBorder="1"/>
    <xf numFmtId="165" fontId="9" fillId="0" borderId="62" xfId="0" applyNumberFormat="1" applyFont="1" applyBorder="1" applyAlignment="1">
      <alignment horizontal="left" vertical="top" wrapText="1"/>
    </xf>
    <xf numFmtId="0" fontId="0" fillId="0" borderId="34" xfId="0" applyBorder="1" applyAlignment="1">
      <alignment vertical="top" wrapText="1"/>
    </xf>
    <xf numFmtId="0" fontId="0" fillId="0" borderId="56" xfId="0" applyBorder="1" applyAlignment="1">
      <alignment vertical="top" wrapText="1"/>
    </xf>
    <xf numFmtId="0" fontId="11" fillId="0" borderId="62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56" xfId="0" applyFont="1" applyBorder="1" applyAlignment="1">
      <alignment horizontal="left" vertical="top" wrapText="1"/>
    </xf>
    <xf numFmtId="0" fontId="11" fillId="0" borderId="62" xfId="0" applyFont="1" applyBorder="1" applyAlignment="1">
      <alignment vertical="top" wrapText="1"/>
    </xf>
    <xf numFmtId="0" fontId="11" fillId="0" borderId="34" xfId="0" applyFont="1" applyBorder="1" applyAlignment="1">
      <alignment vertical="top" wrapText="1"/>
    </xf>
    <xf numFmtId="0" fontId="11" fillId="0" borderId="56" xfId="0" applyFont="1" applyBorder="1" applyAlignment="1">
      <alignment vertical="top" wrapText="1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1" fillId="0" borderId="62" xfId="0" applyFont="1" applyBorder="1" applyAlignment="1">
      <alignment horizontal="right" vertical="top" wrapText="1"/>
    </xf>
    <xf numFmtId="0" fontId="11" fillId="0" borderId="34" xfId="0" applyFont="1" applyBorder="1" applyAlignment="1">
      <alignment horizontal="right" vertical="top" wrapText="1"/>
    </xf>
    <xf numFmtId="0" fontId="11" fillId="0" borderId="56" xfId="0" applyFont="1" applyBorder="1" applyAlignment="1">
      <alignment horizontal="right" vertical="top" wrapText="1"/>
    </xf>
    <xf numFmtId="0" fontId="0" fillId="0" borderId="34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14" fontId="11" fillId="0" borderId="62" xfId="0" applyNumberFormat="1" applyFont="1" applyBorder="1" applyAlignment="1">
      <alignment horizontal="left" vertical="top" wrapText="1"/>
    </xf>
    <xf numFmtId="0" fontId="9" fillId="0" borderId="20" xfId="0" applyFont="1" applyBorder="1" applyAlignment="1">
      <alignment vertical="top" wrapText="1"/>
    </xf>
    <xf numFmtId="0" fontId="1" fillId="0" borderId="20" xfId="0" applyFont="1" applyBorder="1" applyAlignment="1">
      <alignment wrapText="1"/>
    </xf>
    <xf numFmtId="0" fontId="55" fillId="0" borderId="0" xfId="0" applyFont="1" applyAlignment="1">
      <alignment horizontal="center"/>
    </xf>
    <xf numFmtId="0" fontId="56" fillId="0" borderId="0" xfId="0" applyFont="1"/>
    <xf numFmtId="0" fontId="57" fillId="0" borderId="86" xfId="0" applyFont="1" applyBorder="1" applyAlignment="1">
      <alignment horizontal="center" wrapText="1"/>
    </xf>
    <xf numFmtId="0" fontId="58" fillId="0" borderId="86" xfId="0" applyFont="1" applyBorder="1" applyAlignment="1">
      <alignment horizontal="center" wrapText="1"/>
    </xf>
    <xf numFmtId="0" fontId="3" fillId="0" borderId="0" xfId="0" applyFont="1"/>
    <xf numFmtId="0" fontId="14" fillId="0" borderId="84" xfId="0" applyFont="1" applyBorder="1" applyAlignment="1">
      <alignment wrapText="1"/>
    </xf>
    <xf numFmtId="0" fontId="15" fillId="0" borderId="84" xfId="0" applyFont="1" applyBorder="1"/>
    <xf numFmtId="0" fontId="9" fillId="0" borderId="20" xfId="0" applyFont="1" applyBorder="1" applyAlignment="1">
      <alignment horizontal="center" wrapText="1"/>
    </xf>
    <xf numFmtId="0" fontId="64" fillId="0" borderId="20" xfId="0" applyFont="1" applyBorder="1" applyAlignment="1">
      <alignment horizontal="center" wrapText="1"/>
    </xf>
    <xf numFmtId="0" fontId="11" fillId="0" borderId="48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0" fillId="0" borderId="20" xfId="0" applyBorder="1" applyAlignment="1">
      <alignment vertical="top" wrapText="1"/>
    </xf>
    <xf numFmtId="49" fontId="11" fillId="0" borderId="62" xfId="0" applyNumberFormat="1" applyFont="1" applyBorder="1" applyAlignment="1">
      <alignment horizontal="right" vertical="top" wrapText="1"/>
    </xf>
    <xf numFmtId="49" fontId="11" fillId="0" borderId="34" xfId="0" applyNumberFormat="1" applyFont="1" applyBorder="1" applyAlignment="1">
      <alignment horizontal="right" vertical="top" wrapText="1"/>
    </xf>
    <xf numFmtId="49" fontId="11" fillId="0" borderId="56" xfId="0" applyNumberFormat="1" applyFont="1" applyBorder="1" applyAlignment="1">
      <alignment horizontal="right" vertical="top" wrapText="1"/>
    </xf>
    <xf numFmtId="0" fontId="9" fillId="0" borderId="20" xfId="0" applyFont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2" fillId="0" borderId="20" xfId="0" applyFont="1" applyBorder="1" applyAlignment="1">
      <alignment vertical="top" wrapText="1"/>
    </xf>
    <xf numFmtId="0" fontId="63" fillId="0" borderId="20" xfId="0" applyFont="1" applyBorder="1" applyAlignment="1">
      <alignment vertical="top" wrapText="1"/>
    </xf>
    <xf numFmtId="0" fontId="11" fillId="0" borderId="62" xfId="0" applyFont="1" applyBorder="1" applyAlignment="1">
      <alignment horizontal="left" vertical="top"/>
    </xf>
    <xf numFmtId="0" fontId="11" fillId="0" borderId="34" xfId="0" applyFont="1" applyBorder="1" applyAlignment="1">
      <alignment horizontal="left" vertical="top"/>
    </xf>
    <xf numFmtId="0" fontId="11" fillId="0" borderId="56" xfId="0" applyFont="1" applyBorder="1" applyAlignment="1">
      <alignment horizontal="left" vertical="top"/>
    </xf>
    <xf numFmtId="0" fontId="11" fillId="0" borderId="20" xfId="0" applyFont="1" applyBorder="1" applyAlignment="1">
      <alignment horizontal="left" vertical="top" wrapText="1"/>
    </xf>
    <xf numFmtId="0" fontId="13" fillId="0" borderId="20" xfId="0" applyFont="1" applyBorder="1" applyAlignment="1">
      <alignment vertical="top" wrapText="1"/>
    </xf>
    <xf numFmtId="0" fontId="13" fillId="0" borderId="20" xfId="0" applyFont="1" applyBorder="1" applyAlignment="1">
      <alignment vertical="top"/>
    </xf>
    <xf numFmtId="0" fontId="9" fillId="0" borderId="20" xfId="0" applyFont="1" applyBorder="1" applyAlignment="1">
      <alignment horizontal="center" vertical="top" wrapText="1"/>
    </xf>
    <xf numFmtId="0" fontId="67" fillId="0" borderId="0" xfId="0" applyFont="1" applyAlignment="1">
      <alignment horizontal="right" wrapText="1"/>
    </xf>
    <xf numFmtId="0" fontId="68" fillId="0" borderId="0" xfId="0" applyFont="1" applyAlignment="1">
      <alignment horizontal="right" wrapText="1"/>
    </xf>
    <xf numFmtId="0" fontId="67" fillId="0" borderId="0" xfId="0" applyFont="1" applyAlignment="1">
      <alignment vertical="top" wrapText="1"/>
    </xf>
    <xf numFmtId="0" fontId="68" fillId="0" borderId="0" xfId="0" applyFont="1" applyAlignment="1">
      <alignment wrapText="1"/>
    </xf>
    <xf numFmtId="0" fontId="11" fillId="0" borderId="20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9" fillId="0" borderId="62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56" xfId="0" applyBorder="1" applyAlignment="1">
      <alignment horizontal="center"/>
    </xf>
    <xf numFmtId="0" fontId="9" fillId="0" borderId="62" xfId="0" applyFont="1" applyBorder="1" applyAlignment="1">
      <alignment horizontal="center" vertical="top"/>
    </xf>
    <xf numFmtId="0" fontId="11" fillId="0" borderId="62" xfId="0" applyFont="1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56" xfId="0" applyBorder="1" applyAlignment="1">
      <alignment vertical="top"/>
    </xf>
    <xf numFmtId="14" fontId="0" fillId="0" borderId="34" xfId="0" applyNumberFormat="1" applyBorder="1" applyAlignment="1">
      <alignment horizontal="left" vertical="top" wrapText="1"/>
    </xf>
    <xf numFmtId="14" fontId="0" fillId="0" borderId="56" xfId="0" applyNumberFormat="1" applyBorder="1" applyAlignment="1">
      <alignment horizontal="left" vertical="top" wrapText="1"/>
    </xf>
    <xf numFmtId="0" fontId="67" fillId="0" borderId="20" xfId="0" applyFont="1" applyBorder="1" applyAlignment="1">
      <alignment horizontal="justify" vertical="top" wrapText="1"/>
    </xf>
    <xf numFmtId="0" fontId="68" fillId="0" borderId="20" xfId="0" applyFont="1" applyBorder="1" applyAlignment="1">
      <alignment wrapText="1"/>
    </xf>
    <xf numFmtId="0" fontId="67" fillId="0" borderId="76" xfId="0" applyFont="1" applyBorder="1" applyAlignment="1">
      <alignment horizontal="left" vertical="top"/>
    </xf>
    <xf numFmtId="0" fontId="68" fillId="0" borderId="77" xfId="0" applyFont="1" applyBorder="1" applyAlignment="1">
      <alignment horizontal="left"/>
    </xf>
    <xf numFmtId="0" fontId="0" fillId="0" borderId="63" xfId="0" applyBorder="1"/>
    <xf numFmtId="0" fontId="0" fillId="0" borderId="57" xfId="0" applyBorder="1"/>
    <xf numFmtId="0" fontId="9" fillId="0" borderId="0" xfId="0" applyFont="1" applyAlignment="1">
      <alignment horizontal="center"/>
    </xf>
    <xf numFmtId="0" fontId="0" fillId="0" borderId="0" xfId="0"/>
    <xf numFmtId="0" fontId="9" fillId="0" borderId="20" xfId="0" applyFont="1" applyBorder="1" applyAlignment="1">
      <alignment vertical="top"/>
    </xf>
    <xf numFmtId="0" fontId="0" fillId="0" borderId="0" xfId="0" applyAlignment="1">
      <alignment horizontal="center"/>
    </xf>
    <xf numFmtId="0" fontId="65" fillId="0" borderId="48" xfId="0" applyFont="1" applyBorder="1" applyAlignment="1">
      <alignment horizontal="center"/>
    </xf>
    <xf numFmtId="0" fontId="65" fillId="0" borderId="48" xfId="0" applyFont="1" applyBorder="1"/>
    <xf numFmtId="0" fontId="9" fillId="0" borderId="62" xfId="0" applyFont="1" applyBorder="1" applyAlignment="1">
      <alignment vertical="top" wrapText="1"/>
    </xf>
    <xf numFmtId="0" fontId="9" fillId="0" borderId="62" xfId="0" applyFont="1" applyBorder="1" applyAlignment="1">
      <alignment horizontal="center" wrapText="1"/>
    </xf>
    <xf numFmtId="0" fontId="9" fillId="0" borderId="34" xfId="0" applyFont="1" applyBorder="1" applyAlignment="1">
      <alignment horizontal="center" wrapText="1"/>
    </xf>
    <xf numFmtId="0" fontId="9" fillId="0" borderId="56" xfId="0" applyFont="1" applyBorder="1" applyAlignment="1">
      <alignment horizontal="center" wrapText="1"/>
    </xf>
    <xf numFmtId="0" fontId="9" fillId="0" borderId="63" xfId="0" applyFont="1" applyBorder="1" applyAlignment="1">
      <alignment horizontal="left" vertical="top" wrapText="1"/>
    </xf>
    <xf numFmtId="0" fontId="13" fillId="0" borderId="48" xfId="0" applyFont="1" applyBorder="1" applyAlignment="1">
      <alignment vertical="top" wrapText="1"/>
    </xf>
    <xf numFmtId="0" fontId="13" fillId="0" borderId="57" xfId="0" applyFont="1" applyBorder="1" applyAlignment="1">
      <alignment vertical="top" wrapText="1"/>
    </xf>
    <xf numFmtId="0" fontId="11" fillId="0" borderId="63" xfId="0" applyFont="1" applyBorder="1" applyAlignment="1">
      <alignment vertical="top"/>
    </xf>
    <xf numFmtId="0" fontId="13" fillId="0" borderId="48" xfId="0" applyFont="1" applyBorder="1" applyAlignment="1">
      <alignment vertical="top"/>
    </xf>
    <xf numFmtId="0" fontId="13" fillId="0" borderId="57" xfId="0" applyFont="1" applyBorder="1" applyAlignment="1">
      <alignment vertical="top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/>
    </xf>
    <xf numFmtId="0" fontId="3" fillId="0" borderId="23" xfId="0" applyFont="1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35" fillId="0" borderId="48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35" fillId="0" borderId="0" xfId="0" applyFont="1" applyAlignment="1">
      <alignment horizontal="left" vertical="top" wrapText="1"/>
    </xf>
    <xf numFmtId="0" fontId="3" fillId="0" borderId="23" xfId="0" applyFont="1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35" fillId="0" borderId="0" xfId="0" applyFont="1" applyAlignment="1">
      <alignment horizontal="left" vertical="top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vertical="top" wrapText="1"/>
    </xf>
    <xf numFmtId="0" fontId="7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70" fillId="0" borderId="0" xfId="0" applyFont="1" applyAlignment="1">
      <alignment horizontal="left" wrapText="1"/>
    </xf>
    <xf numFmtId="0" fontId="79" fillId="22" borderId="0" xfId="0" applyFont="1" applyFill="1" applyAlignment="1">
      <alignment horizontal="center"/>
    </xf>
    <xf numFmtId="0" fontId="12" fillId="0" borderId="16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36" xfId="0" applyFont="1" applyBorder="1" applyAlignment="1">
      <alignment vertical="center" wrapText="1"/>
    </xf>
    <xf numFmtId="0" fontId="13" fillId="0" borderId="38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0" fillId="0" borderId="3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36" xfId="0" applyFont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29" fillId="0" borderId="10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28" fillId="0" borderId="10" xfId="0" applyFont="1" applyBorder="1" applyAlignment="1">
      <alignment horizontal="center" vertical="top" wrapText="1"/>
    </xf>
    <xf numFmtId="0" fontId="17" fillId="0" borderId="16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80" fillId="22" borderId="0" xfId="0" applyFont="1" applyFill="1" applyAlignment="1">
      <alignment horizontal="center"/>
    </xf>
    <xf numFmtId="0" fontId="72" fillId="23" borderId="36" xfId="0" applyFont="1" applyFill="1" applyBorder="1" applyAlignment="1">
      <alignment horizontal="center" vertical="top" wrapText="1"/>
    </xf>
    <xf numFmtId="0" fontId="72" fillId="23" borderId="38" xfId="0" applyFont="1" applyFill="1" applyBorder="1" applyAlignment="1">
      <alignment horizontal="center" vertical="top" wrapText="1"/>
    </xf>
    <xf numFmtId="0" fontId="72" fillId="23" borderId="14" xfId="0" applyFont="1" applyFill="1" applyBorder="1" applyAlignment="1">
      <alignment horizontal="center" vertical="top" wrapText="1"/>
    </xf>
    <xf numFmtId="0" fontId="12" fillId="15" borderId="16" xfId="0" applyFont="1" applyFill="1" applyBorder="1" applyAlignment="1">
      <alignment horizontal="center" vertical="top" wrapText="1"/>
    </xf>
    <xf numFmtId="0" fontId="13" fillId="15" borderId="10" xfId="0" applyFont="1" applyFill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1" fillId="0" borderId="38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5" fillId="0" borderId="17" xfId="0" applyFont="1" applyBorder="1" applyAlignment="1">
      <alignment horizontal="left" vertical="center" wrapText="1" indent="2"/>
    </xf>
    <xf numFmtId="0" fontId="35" fillId="0" borderId="56" xfId="0" applyFont="1" applyBorder="1" applyAlignment="1">
      <alignment horizontal="left" vertical="center" wrapText="1" indent="2"/>
    </xf>
    <xf numFmtId="0" fontId="0" fillId="0" borderId="62" xfId="0" applyBorder="1" applyAlignment="1">
      <alignment horizontal="center"/>
    </xf>
    <xf numFmtId="0" fontId="0" fillId="0" borderId="35" xfId="0" applyBorder="1" applyAlignment="1">
      <alignment horizontal="center"/>
    </xf>
    <xf numFmtId="0" fontId="81" fillId="0" borderId="0" xfId="0" applyFont="1" applyAlignment="1">
      <alignment horizontal="center" vertical="center"/>
    </xf>
    <xf numFmtId="0" fontId="76" fillId="0" borderId="0" xfId="0" applyFont="1" applyAlignment="1">
      <alignment horizontal="left" vertical="center" wrapText="1"/>
    </xf>
    <xf numFmtId="0" fontId="35" fillId="0" borderId="40" xfId="0" applyFont="1" applyBorder="1" applyAlignment="1">
      <alignment horizontal="left" vertical="center" wrapText="1" indent="2"/>
    </xf>
    <xf numFmtId="0" fontId="35" fillId="0" borderId="64" xfId="0" applyFont="1" applyBorder="1" applyAlignment="1">
      <alignment horizontal="left" vertical="center" wrapText="1" indent="2"/>
    </xf>
    <xf numFmtId="0" fontId="0" fillId="0" borderId="61" xfId="0" applyBorder="1" applyAlignment="1">
      <alignment horizontal="center"/>
    </xf>
    <xf numFmtId="0" fontId="0" fillId="0" borderId="44" xfId="0" applyBorder="1" applyAlignment="1">
      <alignment horizontal="center"/>
    </xf>
    <xf numFmtId="0" fontId="35" fillId="0" borderId="81" xfId="0" applyFont="1" applyBorder="1" applyAlignment="1">
      <alignment horizontal="left" vertical="center" wrapText="1" indent="2"/>
    </xf>
    <xf numFmtId="0" fontId="35" fillId="0" borderId="58" xfId="0" applyFont="1" applyBorder="1" applyAlignment="1">
      <alignment horizontal="left" vertical="center" wrapText="1" indent="2"/>
    </xf>
    <xf numFmtId="0" fontId="0" fillId="0" borderId="60" xfId="0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77" fillId="0" borderId="20" xfId="0" applyFont="1" applyBorder="1" applyAlignment="1">
      <alignment horizontal="center" vertical="center"/>
    </xf>
    <xf numFmtId="0" fontId="77" fillId="0" borderId="20" xfId="0" applyFont="1" applyBorder="1" applyAlignment="1">
      <alignment horizontal="center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Список резидентов" xfId="18" xr:uid="{00000000-0005-0000-0000-000012000000}"/>
    <cellStyle name="Обычный_Таб 5" xfId="19" xr:uid="{00000000-0005-0000-0000-000013000000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indexed="53"/>
    <pageSetUpPr fitToPage="1"/>
  </sheetPr>
  <dimension ref="A1:I32"/>
  <sheetViews>
    <sheetView workbookViewId="0">
      <selection activeCell="A4" sqref="A4"/>
    </sheetView>
  </sheetViews>
  <sheetFormatPr defaultRowHeight="12.75" x14ac:dyDescent="0.2"/>
  <cols>
    <col min="1" max="1" width="82.140625" style="1" customWidth="1"/>
    <col min="2" max="2" width="10.5703125" style="1" hidden="1" customWidth="1"/>
    <col min="3" max="3" width="10" style="1" customWidth="1"/>
    <col min="4" max="5" width="0" style="1" hidden="1" customWidth="1"/>
    <col min="6" max="6" width="12" style="1" hidden="1" customWidth="1"/>
    <col min="7" max="7" width="12" style="1" customWidth="1"/>
    <col min="8" max="9" width="0" style="1" hidden="1" customWidth="1"/>
    <col min="10" max="16384" width="9.140625" style="1"/>
  </cols>
  <sheetData>
    <row r="1" spans="1:9" x14ac:dyDescent="0.2">
      <c r="A1" s="1" t="s">
        <v>1577</v>
      </c>
    </row>
    <row r="2" spans="1:9" x14ac:dyDescent="0.2">
      <c r="A2" s="1" t="s">
        <v>1578</v>
      </c>
    </row>
    <row r="3" spans="1:9" x14ac:dyDescent="0.2">
      <c r="A3" s="131" t="s">
        <v>3620</v>
      </c>
    </row>
    <row r="5" spans="1:9" ht="13.5" thickBot="1" x14ac:dyDescent="0.25">
      <c r="A5" s="122" t="s">
        <v>2065</v>
      </c>
    </row>
    <row r="6" spans="1:9" ht="33" customHeight="1" thickBot="1" x14ac:dyDescent="0.25">
      <c r="A6" s="643" t="s">
        <v>3513</v>
      </c>
      <c r="B6" s="641" t="s">
        <v>1581</v>
      </c>
      <c r="C6" s="641" t="s">
        <v>1580</v>
      </c>
      <c r="D6" s="639" t="s">
        <v>1576</v>
      </c>
      <c r="E6" s="640"/>
      <c r="F6" s="641" t="s">
        <v>1582</v>
      </c>
      <c r="G6" s="641" t="s">
        <v>1583</v>
      </c>
      <c r="H6" s="639" t="s">
        <v>1576</v>
      </c>
      <c r="I6" s="640"/>
    </row>
    <row r="7" spans="1:9" ht="30.75" customHeight="1" thickBot="1" x14ac:dyDescent="0.25">
      <c r="A7" s="644"/>
      <c r="B7" s="642"/>
      <c r="C7" s="642"/>
      <c r="D7" s="38" t="s">
        <v>1574</v>
      </c>
      <c r="E7" s="415" t="s">
        <v>1575</v>
      </c>
      <c r="F7" s="642"/>
      <c r="G7" s="642"/>
      <c r="H7" s="38" t="s">
        <v>1574</v>
      </c>
      <c r="I7" s="415" t="s">
        <v>1575</v>
      </c>
    </row>
    <row r="8" spans="1:9" ht="13.5" customHeight="1" thickBot="1" x14ac:dyDescent="0.25">
      <c r="A8" s="12">
        <v>1</v>
      </c>
      <c r="B8" s="12">
        <v>2</v>
      </c>
      <c r="C8" s="12">
        <v>2</v>
      </c>
      <c r="D8" s="12">
        <v>4</v>
      </c>
      <c r="E8" s="12">
        <v>5</v>
      </c>
      <c r="F8" s="12">
        <v>6</v>
      </c>
      <c r="G8" s="12">
        <v>3</v>
      </c>
      <c r="H8" s="12">
        <v>8</v>
      </c>
      <c r="I8" s="12">
        <v>9</v>
      </c>
    </row>
    <row r="9" spans="1:9" ht="13.5" thickBot="1" x14ac:dyDescent="0.25">
      <c r="A9" s="21" t="s">
        <v>1874</v>
      </c>
      <c r="B9" s="118">
        <f>SUM(B10:B13)</f>
        <v>0</v>
      </c>
      <c r="C9" s="118">
        <f>SUM(C10:C13)</f>
        <v>0</v>
      </c>
      <c r="D9" s="121">
        <f>C9-B9</f>
        <v>0</v>
      </c>
      <c r="E9" s="12" t="e">
        <f>100*C9/B9-100</f>
        <v>#DIV/0!</v>
      </c>
      <c r="F9" s="118">
        <f>SUM(F10:F13)</f>
        <v>0</v>
      </c>
      <c r="G9" s="121">
        <f>SUM(G10:G13)</f>
        <v>0</v>
      </c>
      <c r="H9" s="121">
        <f>G9-F9</f>
        <v>0</v>
      </c>
      <c r="I9" s="12" t="e">
        <f>100*G9/F9-100</f>
        <v>#DIV/0!</v>
      </c>
    </row>
    <row r="10" spans="1:9" x14ac:dyDescent="0.2">
      <c r="A10" s="7" t="s">
        <v>3514</v>
      </c>
      <c r="B10" s="115"/>
      <c r="C10" s="116"/>
      <c r="D10" s="115"/>
      <c r="E10" s="116"/>
      <c r="F10" s="113"/>
      <c r="G10" s="116"/>
      <c r="H10" s="116"/>
      <c r="I10" s="114"/>
    </row>
    <row r="11" spans="1:9" x14ac:dyDescent="0.2">
      <c r="A11" s="20" t="s">
        <v>3515</v>
      </c>
      <c r="B11" s="93"/>
      <c r="C11" s="88"/>
      <c r="D11" s="93"/>
      <c r="E11" s="88"/>
      <c r="F11" s="105"/>
      <c r="G11" s="88"/>
      <c r="H11" s="88"/>
      <c r="I11" s="99"/>
    </row>
    <row r="12" spans="1:9" x14ac:dyDescent="0.2">
      <c r="A12" s="20" t="s">
        <v>3516</v>
      </c>
      <c r="B12" s="92"/>
      <c r="C12" s="87"/>
      <c r="D12" s="92"/>
      <c r="E12" s="87"/>
      <c r="F12" s="104"/>
      <c r="G12" s="87"/>
      <c r="H12" s="87"/>
      <c r="I12" s="98"/>
    </row>
    <row r="13" spans="1:9" ht="13.5" thickBot="1" x14ac:dyDescent="0.25">
      <c r="A13" s="10" t="s">
        <v>3517</v>
      </c>
      <c r="B13" s="416"/>
      <c r="C13" s="220"/>
      <c r="D13" s="416"/>
      <c r="E13" s="220"/>
      <c r="F13" s="417"/>
      <c r="G13" s="220"/>
      <c r="H13" s="220"/>
      <c r="I13" s="418"/>
    </row>
    <row r="14" spans="1:9" ht="26.25" thickBot="1" x14ac:dyDescent="0.25">
      <c r="A14" s="22" t="s">
        <v>1875</v>
      </c>
      <c r="B14" s="118">
        <f>SUM(B15,B21:B23)</f>
        <v>0</v>
      </c>
      <c r="C14" s="118">
        <f>SUM(C15,C21:C23)</f>
        <v>0</v>
      </c>
      <c r="D14" s="118">
        <f>C14-B14</f>
        <v>0</v>
      </c>
      <c r="E14" s="12" t="e">
        <f>100*C14/B14-100</f>
        <v>#DIV/0!</v>
      </c>
      <c r="F14" s="118">
        <f>SUM(F15,F21:F23)</f>
        <v>0</v>
      </c>
      <c r="G14" s="121">
        <f>SUM(G15,G21:G23)</f>
        <v>0</v>
      </c>
      <c r="H14" s="118">
        <f>G14-F14</f>
        <v>0</v>
      </c>
      <c r="I14" s="12" t="e">
        <f>100*G14/F14-100</f>
        <v>#DIV/0!</v>
      </c>
    </row>
    <row r="15" spans="1:9" x14ac:dyDescent="0.2">
      <c r="A15" s="25" t="s">
        <v>1594</v>
      </c>
      <c r="B15" s="119">
        <f>SUM(B16:B20)</f>
        <v>0</v>
      </c>
      <c r="C15" s="119">
        <f>SUM(C16:C20)</f>
        <v>0</v>
      </c>
      <c r="D15" s="119"/>
      <c r="E15" s="230"/>
      <c r="F15" s="119">
        <f>SUM(F16:F20)</f>
        <v>0</v>
      </c>
      <c r="G15" s="230">
        <f>SUM(G16:G20)</f>
        <v>0</v>
      </c>
      <c r="H15" s="230"/>
      <c r="I15" s="419"/>
    </row>
    <row r="16" spans="1:9" x14ac:dyDescent="0.2">
      <c r="A16" s="7" t="s">
        <v>1601</v>
      </c>
      <c r="B16" s="420"/>
      <c r="C16" s="421"/>
      <c r="D16" s="420"/>
      <c r="E16" s="421"/>
      <c r="G16" s="421"/>
      <c r="H16" s="421"/>
      <c r="I16" s="422"/>
    </row>
    <row r="17" spans="1:9" x14ac:dyDescent="0.2">
      <c r="A17" s="148" t="s">
        <v>3639</v>
      </c>
      <c r="B17" s="420"/>
      <c r="C17" s="421"/>
      <c r="D17" s="420"/>
      <c r="E17" s="421"/>
      <c r="G17" s="421"/>
      <c r="H17" s="421"/>
      <c r="I17" s="422"/>
    </row>
    <row r="18" spans="1:9" x14ac:dyDescent="0.2">
      <c r="A18" s="148" t="s">
        <v>3777</v>
      </c>
      <c r="B18" s="420"/>
      <c r="C18" s="421"/>
      <c r="D18" s="420"/>
      <c r="E18" s="421"/>
      <c r="G18" s="421"/>
      <c r="H18" s="421"/>
      <c r="I18" s="422"/>
    </row>
    <row r="19" spans="1:9" x14ac:dyDescent="0.2">
      <c r="A19" s="148" t="s">
        <v>3778</v>
      </c>
      <c r="B19" s="420"/>
      <c r="C19" s="421"/>
      <c r="D19" s="420"/>
      <c r="E19" s="421"/>
      <c r="G19" s="421"/>
      <c r="H19" s="421"/>
      <c r="I19" s="422"/>
    </row>
    <row r="20" spans="1:9" x14ac:dyDescent="0.2">
      <c r="A20" s="148" t="s">
        <v>3779</v>
      </c>
      <c r="B20" s="420"/>
      <c r="C20" s="421"/>
      <c r="D20" s="420"/>
      <c r="E20" s="421"/>
      <c r="G20" s="421"/>
      <c r="H20" s="421"/>
      <c r="I20" s="422"/>
    </row>
    <row r="21" spans="1:9" x14ac:dyDescent="0.2">
      <c r="A21" s="20" t="s">
        <v>1595</v>
      </c>
      <c r="B21" s="423"/>
      <c r="C21" s="424"/>
      <c r="D21" s="423"/>
      <c r="E21" s="424"/>
      <c r="F21" s="425"/>
      <c r="G21" s="424"/>
      <c r="H21" s="424"/>
      <c r="I21" s="426"/>
    </row>
    <row r="22" spans="1:9" x14ac:dyDescent="0.2">
      <c r="A22" s="20" t="s">
        <v>1592</v>
      </c>
      <c r="B22" s="423"/>
      <c r="C22" s="424"/>
      <c r="D22" s="423"/>
      <c r="E22" s="424"/>
      <c r="F22" s="425"/>
      <c r="G22" s="424"/>
      <c r="H22" s="424"/>
      <c r="I22" s="426"/>
    </row>
    <row r="23" spans="1:9" ht="13.5" thickBot="1" x14ac:dyDescent="0.25">
      <c r="A23" s="10" t="s">
        <v>1608</v>
      </c>
      <c r="B23" s="427"/>
      <c r="C23" s="428"/>
      <c r="D23" s="427"/>
      <c r="E23" s="428"/>
      <c r="F23" s="429"/>
      <c r="G23" s="428"/>
      <c r="H23" s="428"/>
      <c r="I23" s="430"/>
    </row>
    <row r="24" spans="1:9" ht="14.25" thickBot="1" x14ac:dyDescent="0.25">
      <c r="A24" s="23" t="s">
        <v>1876</v>
      </c>
      <c r="B24" s="117">
        <f>B14-B9</f>
        <v>0</v>
      </c>
      <c r="C24" s="117">
        <f>C14-C9</f>
        <v>0</v>
      </c>
      <c r="D24" s="431"/>
      <c r="E24" s="120"/>
      <c r="F24" s="117">
        <f>F14-F9</f>
        <v>0</v>
      </c>
      <c r="G24" s="222">
        <f>G14-G9</f>
        <v>0</v>
      </c>
      <c r="H24" s="120"/>
      <c r="I24" s="432"/>
    </row>
    <row r="25" spans="1:9" ht="39" thickBot="1" x14ac:dyDescent="0.25">
      <c r="A25" s="22" t="s">
        <v>3780</v>
      </c>
      <c r="B25" s="117">
        <f>SUM(B26:B29)</f>
        <v>0</v>
      </c>
      <c r="C25" s="222">
        <f>SUM(C26:C29)</f>
        <v>0</v>
      </c>
      <c r="D25" s="118">
        <f>C25-B25</f>
        <v>0</v>
      </c>
      <c r="E25" s="111" t="e">
        <f>100*C25/B25-100</f>
        <v>#DIV/0!</v>
      </c>
      <c r="F25" s="117">
        <f>SUM(F26:F29)</f>
        <v>0</v>
      </c>
      <c r="G25" s="222">
        <f>SUM(G26:G29)</f>
        <v>0</v>
      </c>
      <c r="H25" s="121">
        <f>G25-F25</f>
        <v>0</v>
      </c>
      <c r="I25" s="111" t="e">
        <f>100*G25/F25-100</f>
        <v>#DIV/0!</v>
      </c>
    </row>
    <row r="26" spans="1:9" x14ac:dyDescent="0.2">
      <c r="A26" s="25" t="s">
        <v>1609</v>
      </c>
      <c r="B26" s="420"/>
      <c r="C26" s="421"/>
      <c r="D26" s="420"/>
      <c r="E26" s="421"/>
      <c r="G26" s="421"/>
      <c r="H26" s="421"/>
      <c r="I26" s="422"/>
    </row>
    <row r="27" spans="1:9" x14ac:dyDescent="0.2">
      <c r="A27" s="7" t="s">
        <v>1610</v>
      </c>
      <c r="B27" s="423"/>
      <c r="C27" s="424"/>
      <c r="D27" s="423"/>
      <c r="E27" s="424"/>
      <c r="F27" s="425"/>
      <c r="G27" s="424"/>
      <c r="H27" s="424"/>
      <c r="I27" s="426"/>
    </row>
    <row r="28" spans="1:9" x14ac:dyDescent="0.2">
      <c r="A28" s="20" t="s">
        <v>3641</v>
      </c>
      <c r="B28" s="433"/>
      <c r="C28" s="434">
        <f>C22</f>
        <v>0</v>
      </c>
      <c r="D28" s="433"/>
      <c r="E28" s="434"/>
      <c r="F28" s="435"/>
      <c r="G28" s="434">
        <f>G22</f>
        <v>0</v>
      </c>
      <c r="H28" s="434"/>
      <c r="I28" s="436"/>
    </row>
    <row r="29" spans="1:9" ht="13.5" thickBot="1" x14ac:dyDescent="0.25">
      <c r="A29" s="10" t="s">
        <v>1611</v>
      </c>
      <c r="B29" s="437"/>
      <c r="C29" s="438"/>
      <c r="D29" s="437"/>
      <c r="E29" s="438"/>
      <c r="F29" s="439"/>
      <c r="G29" s="438"/>
      <c r="H29" s="438"/>
      <c r="I29" s="440"/>
    </row>
    <row r="30" spans="1:9" ht="27.75" thickBot="1" x14ac:dyDescent="0.25">
      <c r="A30" s="23" t="s">
        <v>1877</v>
      </c>
      <c r="B30" s="117">
        <f>B25-B9</f>
        <v>0</v>
      </c>
      <c r="C30" s="117">
        <f>C25-C9</f>
        <v>0</v>
      </c>
      <c r="D30" s="431"/>
      <c r="E30" s="120"/>
      <c r="F30" s="117">
        <f>F25-F9</f>
        <v>0</v>
      </c>
      <c r="G30" s="222">
        <f>G25-G9</f>
        <v>0</v>
      </c>
      <c r="H30" s="120"/>
      <c r="I30" s="432"/>
    </row>
    <row r="32" spans="1:9" x14ac:dyDescent="0.2">
      <c r="A32" s="238" t="s">
        <v>3781</v>
      </c>
    </row>
  </sheetData>
  <mergeCells count="7">
    <mergeCell ref="H6:I6"/>
    <mergeCell ref="B6:B7"/>
    <mergeCell ref="C6:C7"/>
    <mergeCell ref="A6:A7"/>
    <mergeCell ref="D6:E6"/>
    <mergeCell ref="F6:F7"/>
    <mergeCell ref="G6:G7"/>
  </mergeCells>
  <phoneticPr fontId="2" type="noConversion"/>
  <pageMargins left="0.59055118110236227" right="0.59055118110236227" top="0.78740157480314965" bottom="0.59055118110236227" header="0.51181102362204722" footer="0.51181102362204722"/>
  <pageSetup paperSize="9" scale="8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9"/>
  <dimension ref="A1:D19"/>
  <sheetViews>
    <sheetView view="pageBreakPreview" zoomScale="175" zoomScaleNormal="100" zoomScaleSheetLayoutView="175" workbookViewId="0">
      <selection activeCell="B19" sqref="B19"/>
    </sheetView>
  </sheetViews>
  <sheetFormatPr defaultRowHeight="12.75" x14ac:dyDescent="0.2"/>
  <cols>
    <col min="1" max="1" width="3.5703125" style="1" customWidth="1"/>
    <col min="2" max="2" width="63.42578125" style="1" customWidth="1"/>
    <col min="3" max="3" width="8.42578125" style="1" customWidth="1"/>
    <col min="4" max="4" width="10.42578125" style="1" customWidth="1"/>
    <col min="5" max="16384" width="9.140625" style="1"/>
  </cols>
  <sheetData>
    <row r="1" spans="1:4" ht="25.5" x14ac:dyDescent="0.2">
      <c r="A1" s="112" t="s">
        <v>3280</v>
      </c>
      <c r="B1" s="263" t="s">
        <v>3220</v>
      </c>
      <c r="C1" s="258" t="s">
        <v>3729</v>
      </c>
      <c r="D1" s="258" t="s">
        <v>3730</v>
      </c>
    </row>
    <row r="2" spans="1:4" x14ac:dyDescent="0.2">
      <c r="A2" s="132" t="s">
        <v>3231</v>
      </c>
      <c r="B2" s="26" t="s">
        <v>3226</v>
      </c>
      <c r="C2" s="264">
        <v>0</v>
      </c>
      <c r="D2" s="26"/>
    </row>
    <row r="3" spans="1:4" x14ac:dyDescent="0.2">
      <c r="A3" s="132" t="s">
        <v>3232</v>
      </c>
      <c r="B3" s="26" t="s">
        <v>3227</v>
      </c>
      <c r="C3" s="264">
        <v>0.1</v>
      </c>
      <c r="D3" s="264">
        <f>C3/(1+C3)</f>
        <v>9.0909090909090912E-2</v>
      </c>
    </row>
    <row r="4" spans="1:4" x14ac:dyDescent="0.2">
      <c r="A4" s="132" t="s">
        <v>3233</v>
      </c>
      <c r="B4" s="26" t="s">
        <v>3225</v>
      </c>
      <c r="C4" s="264">
        <v>0.18</v>
      </c>
      <c r="D4" s="264">
        <f>C4/(1+C4)</f>
        <v>0.15254237288135594</v>
      </c>
    </row>
    <row r="5" spans="1:4" x14ac:dyDescent="0.2">
      <c r="A5" s="132" t="s">
        <v>3983</v>
      </c>
      <c r="B5" s="26" t="s">
        <v>3984</v>
      </c>
      <c r="C5" s="264">
        <v>0.2</v>
      </c>
      <c r="D5" s="264">
        <f>C5/(1+C5)</f>
        <v>0.16666666666666669</v>
      </c>
    </row>
    <row r="6" spans="1:4" x14ac:dyDescent="0.2">
      <c r="A6" s="26">
        <v>3</v>
      </c>
      <c r="B6" s="26" t="s">
        <v>3281</v>
      </c>
      <c r="C6" s="264">
        <f>SUM(C7+C9)</f>
        <v>0.19999999999999998</v>
      </c>
      <c r="D6" s="26"/>
    </row>
    <row r="7" spans="1:4" x14ac:dyDescent="0.2">
      <c r="A7" s="132" t="s">
        <v>3228</v>
      </c>
      <c r="B7" s="26" t="s">
        <v>3222</v>
      </c>
      <c r="C7" s="264">
        <v>0.02</v>
      </c>
      <c r="D7" s="26"/>
    </row>
    <row r="8" spans="1:4" x14ac:dyDescent="0.2">
      <c r="A8" s="132"/>
      <c r="B8" s="599" t="s">
        <v>4165</v>
      </c>
      <c r="C8" s="600">
        <v>0.03</v>
      </c>
      <c r="D8" s="26"/>
    </row>
    <row r="9" spans="1:4" x14ac:dyDescent="0.2">
      <c r="A9" s="132" t="s">
        <v>3229</v>
      </c>
      <c r="B9" s="26" t="s">
        <v>3223</v>
      </c>
      <c r="C9" s="264">
        <v>0.18</v>
      </c>
      <c r="D9" s="26"/>
    </row>
    <row r="10" spans="1:4" x14ac:dyDescent="0.2">
      <c r="A10" s="132"/>
      <c r="B10" s="599" t="s">
        <v>4166</v>
      </c>
      <c r="C10" s="600">
        <v>0.17</v>
      </c>
      <c r="D10" s="26"/>
    </row>
    <row r="11" spans="1:4" x14ac:dyDescent="0.2">
      <c r="A11" s="132" t="s">
        <v>3230</v>
      </c>
      <c r="B11" s="26" t="s">
        <v>3224</v>
      </c>
      <c r="C11" s="264">
        <v>0</v>
      </c>
      <c r="D11" s="26"/>
    </row>
    <row r="12" spans="1:4" x14ac:dyDescent="0.2">
      <c r="A12" s="132"/>
      <c r="B12" s="26" t="s">
        <v>3949</v>
      </c>
      <c r="C12" s="264">
        <v>0.05</v>
      </c>
      <c r="D12" s="26"/>
    </row>
    <row r="13" spans="1:4" x14ac:dyDescent="0.2">
      <c r="A13" s="132"/>
      <c r="B13" s="26" t="s">
        <v>3950</v>
      </c>
      <c r="C13" s="264">
        <v>0.1</v>
      </c>
      <c r="D13" s="26"/>
    </row>
    <row r="14" spans="1:4" x14ac:dyDescent="0.2">
      <c r="A14" s="132"/>
      <c r="B14" s="599" t="s">
        <v>4181</v>
      </c>
      <c r="C14" s="601">
        <v>0.13500000000000001</v>
      </c>
      <c r="D14" s="26"/>
    </row>
    <row r="15" spans="1:4" x14ac:dyDescent="0.2">
      <c r="A15" s="26">
        <v>4</v>
      </c>
      <c r="B15" s="26" t="s">
        <v>1888</v>
      </c>
      <c r="C15" s="264">
        <v>2.1999999999999999E-2</v>
      </c>
      <c r="D15" s="26"/>
    </row>
    <row r="16" spans="1:4" x14ac:dyDescent="0.2">
      <c r="A16" s="26">
        <v>5</v>
      </c>
      <c r="B16" s="26" t="s">
        <v>3948</v>
      </c>
      <c r="C16" s="264">
        <v>0.3</v>
      </c>
      <c r="D16" s="26"/>
    </row>
    <row r="17" spans="1:4" x14ac:dyDescent="0.2">
      <c r="A17" s="26"/>
      <c r="B17" s="26" t="s">
        <v>3947</v>
      </c>
      <c r="C17" s="264">
        <v>7.5999999999999998E-2</v>
      </c>
      <c r="D17" s="26"/>
    </row>
    <row r="18" spans="1:4" x14ac:dyDescent="0.2">
      <c r="A18" s="26">
        <v>6</v>
      </c>
      <c r="B18" s="26" t="s">
        <v>3221</v>
      </c>
      <c r="C18" s="264">
        <v>0.13</v>
      </c>
      <c r="D18" s="26"/>
    </row>
    <row r="19" spans="1:4" x14ac:dyDescent="0.2">
      <c r="A19" s="26">
        <v>7</v>
      </c>
      <c r="B19" s="26" t="s">
        <v>3951</v>
      </c>
      <c r="C19" s="264">
        <v>1.4999999999999999E-2</v>
      </c>
      <c r="D19" s="26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0"/>
  <dimension ref="B1:D30"/>
  <sheetViews>
    <sheetView view="pageBreakPreview" zoomScale="115" zoomScaleNormal="75" zoomScaleSheetLayoutView="115" workbookViewId="0">
      <selection activeCell="D17" sqref="D17"/>
    </sheetView>
  </sheetViews>
  <sheetFormatPr defaultRowHeight="15.75" x14ac:dyDescent="0.25"/>
  <cols>
    <col min="1" max="1" width="9.140625" style="126"/>
    <col min="2" max="2" width="5.42578125" style="126" customWidth="1"/>
    <col min="3" max="3" width="85.140625" style="126" customWidth="1"/>
    <col min="4" max="4" width="72.5703125" style="126" customWidth="1"/>
    <col min="5" max="16384" width="9.140625" style="126"/>
  </cols>
  <sheetData>
    <row r="1" spans="2:4" x14ac:dyDescent="0.25">
      <c r="D1" s="126" t="s">
        <v>3786</v>
      </c>
    </row>
    <row r="4" spans="2:4" x14ac:dyDescent="0.25">
      <c r="C4" s="215" t="s">
        <v>1870</v>
      </c>
    </row>
    <row r="5" spans="2:4" ht="15.75" customHeight="1" x14ac:dyDescent="0.25">
      <c r="B5" s="213" t="s">
        <v>3280</v>
      </c>
      <c r="C5" s="214" t="s">
        <v>3498</v>
      </c>
      <c r="D5" s="214" t="s">
        <v>3651</v>
      </c>
    </row>
    <row r="6" spans="2:4" ht="15.75" customHeight="1" x14ac:dyDescent="0.25">
      <c r="B6" s="216">
        <v>0</v>
      </c>
      <c r="C6" s="217" t="s">
        <v>2066</v>
      </c>
      <c r="D6" s="410"/>
    </row>
    <row r="7" spans="2:4" x14ac:dyDescent="0.25">
      <c r="B7" s="216">
        <v>1</v>
      </c>
      <c r="C7" s="217" t="s">
        <v>3652</v>
      </c>
      <c r="D7" s="451"/>
    </row>
    <row r="8" spans="2:4" x14ac:dyDescent="0.25">
      <c r="B8" s="216">
        <v>2</v>
      </c>
      <c r="C8" s="217" t="s">
        <v>3653</v>
      </c>
      <c r="D8" s="410" t="s">
        <v>3786</v>
      </c>
    </row>
    <row r="9" spans="2:4" x14ac:dyDescent="0.25">
      <c r="B9" s="216">
        <v>3</v>
      </c>
      <c r="C9" s="217" t="s">
        <v>3654</v>
      </c>
      <c r="D9" s="411">
        <f>Инвестиции!C9</f>
        <v>0</v>
      </c>
    </row>
    <row r="10" spans="2:4" x14ac:dyDescent="0.25">
      <c r="B10" s="216" t="s">
        <v>3228</v>
      </c>
      <c r="C10" s="218" t="s">
        <v>1871</v>
      </c>
      <c r="D10" s="411">
        <f>Инвестиции!C10</f>
        <v>0</v>
      </c>
    </row>
    <row r="11" spans="2:4" x14ac:dyDescent="0.25">
      <c r="B11" s="216" t="s">
        <v>1568</v>
      </c>
      <c r="C11" s="217" t="s">
        <v>3655</v>
      </c>
      <c r="D11" s="411">
        <f>Инвестиции!C20</f>
        <v>0</v>
      </c>
    </row>
    <row r="12" spans="2:4" x14ac:dyDescent="0.25">
      <c r="B12" s="216" t="s">
        <v>3656</v>
      </c>
      <c r="C12" s="218" t="s">
        <v>1859</v>
      </c>
      <c r="D12" s="411">
        <f>Инвестиции!C21</f>
        <v>0</v>
      </c>
    </row>
    <row r="13" spans="2:4" x14ac:dyDescent="0.25">
      <c r="B13" s="216" t="s">
        <v>1860</v>
      </c>
      <c r="C13" s="218" t="s">
        <v>1861</v>
      </c>
      <c r="D13" s="411">
        <f>Инвестиции!C22</f>
        <v>0</v>
      </c>
    </row>
    <row r="14" spans="2:4" ht="15.75" customHeight="1" x14ac:dyDescent="0.25">
      <c r="B14" s="216" t="s">
        <v>1569</v>
      </c>
      <c r="C14" s="217" t="s">
        <v>1866</v>
      </c>
      <c r="D14" s="412" t="e">
        <f>'срок окуп'!D23</f>
        <v>#DIV/0!</v>
      </c>
    </row>
    <row r="15" spans="2:4" ht="15.75" customHeight="1" x14ac:dyDescent="0.25">
      <c r="B15" s="216" t="s">
        <v>1570</v>
      </c>
      <c r="C15" s="217" t="s">
        <v>1867</v>
      </c>
      <c r="D15" s="413" t="e">
        <f>'срок окуп'!D24</f>
        <v>#DIV/0!</v>
      </c>
    </row>
    <row r="16" spans="2:4" ht="15.75" customHeight="1" x14ac:dyDescent="0.25">
      <c r="B16" s="216" t="s">
        <v>1571</v>
      </c>
      <c r="C16" s="217" t="s">
        <v>1868</v>
      </c>
      <c r="D16" s="507" t="s">
        <v>3922</v>
      </c>
    </row>
    <row r="17" spans="2:4" ht="15.75" customHeight="1" x14ac:dyDescent="0.25">
      <c r="B17" s="216" t="s">
        <v>1572</v>
      </c>
      <c r="C17" s="217" t="s">
        <v>1862</v>
      </c>
      <c r="D17" s="412" t="e">
        <f>AVERAGE(ЗПиЕСН!M10,ЗПиЕСН!R10,ЗПиЕСН!W10,ЗПиЕСН!AB10,ЗПиЕСН!AG10,ЗПиЕСН!AL10,ЗПиЕСН!AQ10,ЗПиЕСН!AV10,ЗПиЕСН!#REF!,ЗПиЕСН!#REF!)</f>
        <v>#REF!</v>
      </c>
    </row>
    <row r="18" spans="2:4" ht="15.75" customHeight="1" x14ac:dyDescent="0.25">
      <c r="B18" s="216" t="s">
        <v>1863</v>
      </c>
      <c r="C18" s="217" t="s">
        <v>1869</v>
      </c>
      <c r="D18" s="412" t="e">
        <f>AVERAGE(ЗПиЕСН!M15,ЗПиЕСН!R15,ЗПиЕСН!W15,ЗПиЕСН!AB15,ЗПиЕСН!AG15,ЗПиЕСН!AL15,ЗПиЕСН!AQ15,ЗПиЕСН!AV15,ЗПиЕСН!#REF!,ЗПиЕСН!#REF!)</f>
        <v>#REF!</v>
      </c>
    </row>
    <row r="19" spans="2:4" ht="15.75" customHeight="1" x14ac:dyDescent="0.25">
      <c r="B19" s="216" t="s">
        <v>1864</v>
      </c>
      <c r="C19" s="217" t="s">
        <v>4167</v>
      </c>
      <c r="D19" s="411">
        <f>'бюджэффект с ГП'!L27</f>
        <v>0</v>
      </c>
    </row>
    <row r="20" spans="2:4" ht="33" customHeight="1" x14ac:dyDescent="0.25">
      <c r="B20" s="216" t="s">
        <v>1865</v>
      </c>
      <c r="C20" s="217" t="s">
        <v>4168</v>
      </c>
      <c r="D20" s="411">
        <f>'бюджэффект с ГП'!L29</f>
        <v>0</v>
      </c>
    </row>
    <row r="22" spans="2:4" ht="39" customHeight="1" x14ac:dyDescent="0.3">
      <c r="C22" s="758" t="s">
        <v>4169</v>
      </c>
      <c r="D22" s="758"/>
    </row>
    <row r="23" spans="2:4" ht="15.75" customHeight="1" x14ac:dyDescent="0.25"/>
    <row r="24" spans="2:4" ht="22.5" customHeight="1" x14ac:dyDescent="0.3">
      <c r="C24" s="515" t="s">
        <v>3963</v>
      </c>
    </row>
    <row r="25" spans="2:4" ht="15.75" customHeight="1" x14ac:dyDescent="0.3">
      <c r="C25" s="452"/>
    </row>
    <row r="26" spans="2:4" ht="15.75" customHeight="1" x14ac:dyDescent="0.3">
      <c r="C26" s="515" t="s">
        <v>3917</v>
      </c>
    </row>
    <row r="28" spans="2:4" x14ac:dyDescent="0.25">
      <c r="C28" s="126" t="s">
        <v>3911</v>
      </c>
    </row>
    <row r="29" spans="2:4" x14ac:dyDescent="0.25">
      <c r="C29" s="126" t="s">
        <v>3944</v>
      </c>
    </row>
    <row r="30" spans="2:4" x14ac:dyDescent="0.25">
      <c r="C30" s="126" t="s">
        <v>3945</v>
      </c>
    </row>
  </sheetData>
  <mergeCells count="1">
    <mergeCell ref="C22:D22"/>
  </mergeCells>
  <phoneticPr fontId="2" type="noConversion"/>
  <dataValidations count="1">
    <dataValidation type="list" allowBlank="1" showInputMessage="1" showErrorMessage="1" sqref="D8" xr:uid="{00000000-0002-0000-0A00-000000000000}">
      <formula1>$D$1:$D$2</formula1>
    </dataValidation>
  </dataValidations>
  <pageMargins left="0.75" right="0.75" top="1" bottom="1" header="0.5" footer="0.5"/>
  <pageSetup paperSize="9" scale="4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O55"/>
  <sheetViews>
    <sheetView view="pageBreakPreview" zoomScale="85" zoomScaleNormal="60" zoomScaleSheetLayoutView="85" workbookViewId="0">
      <selection activeCell="H12" sqref="H12"/>
    </sheetView>
  </sheetViews>
  <sheetFormatPr defaultColWidth="8" defaultRowHeight="15.75" x14ac:dyDescent="0.25"/>
  <cols>
    <col min="1" max="1" width="8" style="461" customWidth="1"/>
    <col min="2" max="2" width="5.42578125" style="461" customWidth="1"/>
    <col min="3" max="3" width="14.140625" style="461" customWidth="1"/>
    <col min="4" max="4" width="11.5703125" style="461" customWidth="1"/>
    <col min="5" max="5" width="14.5703125" style="461" customWidth="1"/>
    <col min="6" max="6" width="13.42578125" style="461" customWidth="1"/>
    <col min="7" max="7" width="10.5703125" style="461" customWidth="1"/>
    <col min="8" max="8" width="13.42578125" style="461" customWidth="1"/>
    <col min="9" max="9" width="16.42578125" style="461" customWidth="1"/>
    <col min="10" max="10" width="15.42578125" style="461" customWidth="1"/>
    <col min="11" max="11" width="8" style="461"/>
    <col min="12" max="12" width="12" style="461" customWidth="1"/>
    <col min="13" max="13" width="14.5703125" style="461" customWidth="1"/>
    <col min="14" max="14" width="15.5703125" style="461" customWidth="1"/>
    <col min="15" max="16" width="16" style="461" customWidth="1"/>
    <col min="17" max="16384" width="8" style="461"/>
  </cols>
  <sheetData>
    <row r="1" spans="2:15" x14ac:dyDescent="0.25">
      <c r="B1" s="638" t="s">
        <v>4171</v>
      </c>
    </row>
    <row r="2" spans="2:15" ht="99.75" customHeight="1" x14ac:dyDescent="0.25">
      <c r="B2" s="462" t="s">
        <v>3280</v>
      </c>
      <c r="C2" s="462" t="s">
        <v>3838</v>
      </c>
      <c r="D2" s="462" t="s">
        <v>3839</v>
      </c>
      <c r="E2" s="462" t="s">
        <v>2108</v>
      </c>
      <c r="F2" s="462" t="s">
        <v>3840</v>
      </c>
      <c r="G2" s="509" t="s">
        <v>3841</v>
      </c>
      <c r="H2" s="462" t="s">
        <v>3842</v>
      </c>
      <c r="I2" s="462" t="s">
        <v>3843</v>
      </c>
      <c r="J2" s="462" t="s">
        <v>2109</v>
      </c>
      <c r="L2" s="509" t="s">
        <v>3912</v>
      </c>
      <c r="M2" s="509" t="s">
        <v>3913</v>
      </c>
      <c r="N2" s="509" t="s">
        <v>3914</v>
      </c>
      <c r="O2" s="509" t="s">
        <v>3915</v>
      </c>
    </row>
    <row r="3" spans="2:15" x14ac:dyDescent="0.25">
      <c r="B3" s="462">
        <v>1</v>
      </c>
      <c r="C3" s="462">
        <v>2</v>
      </c>
      <c r="D3" s="462">
        <v>3</v>
      </c>
      <c r="E3" s="462">
        <v>4</v>
      </c>
      <c r="F3" s="462">
        <v>5</v>
      </c>
      <c r="G3" s="462">
        <v>6</v>
      </c>
      <c r="H3" s="462">
        <v>7</v>
      </c>
      <c r="I3" s="462">
        <v>8</v>
      </c>
      <c r="J3" s="462">
        <v>9</v>
      </c>
      <c r="L3" s="510"/>
      <c r="M3" s="510"/>
      <c r="N3" s="510"/>
      <c r="O3" s="510"/>
    </row>
    <row r="4" spans="2:15" x14ac:dyDescent="0.25">
      <c r="B4" s="463"/>
      <c r="C4" s="463" t="s">
        <v>3844</v>
      </c>
      <c r="D4" s="463"/>
      <c r="E4" s="512">
        <f>SUM(E5:E50)</f>
        <v>0</v>
      </c>
      <c r="F4" s="512">
        <f>SUM(F5:F50)</f>
        <v>0</v>
      </c>
      <c r="G4" s="463"/>
      <c r="H4" s="463"/>
      <c r="I4" s="463"/>
      <c r="J4" s="463"/>
      <c r="L4" s="512">
        <f>SUM(L5:L50)</f>
        <v>0</v>
      </c>
      <c r="M4" s="512" t="e">
        <f>SUM(M5:M50)</f>
        <v>#DIV/0!</v>
      </c>
      <c r="N4" s="512" t="e">
        <f>SUM(N5:N50)</f>
        <v>#DIV/0!</v>
      </c>
      <c r="O4" s="512" t="e">
        <f>SUM(O5:O50)</f>
        <v>#DIV/0!</v>
      </c>
    </row>
    <row r="5" spans="2:15" x14ac:dyDescent="0.25">
      <c r="B5" s="463"/>
      <c r="C5" s="463" t="s">
        <v>3845</v>
      </c>
      <c r="D5" s="463"/>
      <c r="E5" s="463"/>
      <c r="F5" s="463"/>
      <c r="G5" s="463"/>
      <c r="H5" s="463"/>
      <c r="I5" s="463"/>
      <c r="J5" s="463"/>
      <c r="L5" s="511"/>
      <c r="M5" s="511"/>
      <c r="N5" s="511"/>
      <c r="O5" s="511"/>
    </row>
    <row r="6" spans="2:15" x14ac:dyDescent="0.25">
      <c r="B6" s="514">
        <v>1</v>
      </c>
      <c r="C6" s="563"/>
      <c r="D6" s="563"/>
      <c r="E6" s="563"/>
      <c r="F6" s="563"/>
      <c r="G6" s="563"/>
      <c r="H6" s="563"/>
      <c r="I6" s="563"/>
      <c r="J6" s="563"/>
      <c r="L6" s="511">
        <f t="shared" ref="L6:L11" si="0">E6-F6</f>
        <v>0</v>
      </c>
      <c r="M6" s="511" t="e">
        <f t="shared" ref="M6:M11" si="1">L6/G6</f>
        <v>#DIV/0!</v>
      </c>
      <c r="N6" s="511" t="e">
        <f t="shared" ref="N6:N11" si="2">M6/4</f>
        <v>#DIV/0!</v>
      </c>
      <c r="O6" s="511" t="e">
        <f>M6/12</f>
        <v>#DIV/0!</v>
      </c>
    </row>
    <row r="7" spans="2:15" x14ac:dyDescent="0.25">
      <c r="B7" s="514">
        <v>2</v>
      </c>
      <c r="C7" s="563"/>
      <c r="D7" s="563"/>
      <c r="E7" s="563"/>
      <c r="F7" s="563"/>
      <c r="G7" s="563"/>
      <c r="H7" s="563"/>
      <c r="I7" s="563"/>
      <c r="J7" s="563"/>
      <c r="L7" s="511">
        <f t="shared" si="0"/>
        <v>0</v>
      </c>
      <c r="M7" s="511" t="e">
        <f t="shared" si="1"/>
        <v>#DIV/0!</v>
      </c>
      <c r="N7" s="511" t="e">
        <f t="shared" si="2"/>
        <v>#DIV/0!</v>
      </c>
      <c r="O7" s="511" t="e">
        <f>N7/3</f>
        <v>#DIV/0!</v>
      </c>
    </row>
    <row r="8" spans="2:15" x14ac:dyDescent="0.25">
      <c r="B8" s="514">
        <v>3</v>
      </c>
      <c r="C8" s="563"/>
      <c r="D8" s="563"/>
      <c r="E8" s="563"/>
      <c r="F8" s="563"/>
      <c r="G8" s="563"/>
      <c r="H8" s="563"/>
      <c r="I8" s="563"/>
      <c r="J8" s="563"/>
      <c r="L8" s="511">
        <f t="shared" si="0"/>
        <v>0</v>
      </c>
      <c r="M8" s="511" t="e">
        <f t="shared" si="1"/>
        <v>#DIV/0!</v>
      </c>
      <c r="N8" s="511" t="e">
        <f t="shared" si="2"/>
        <v>#DIV/0!</v>
      </c>
      <c r="O8" s="511" t="e">
        <f>N8/3</f>
        <v>#DIV/0!</v>
      </c>
    </row>
    <row r="9" spans="2:15" x14ac:dyDescent="0.25">
      <c r="B9" s="514">
        <v>4</v>
      </c>
      <c r="C9" s="563"/>
      <c r="D9" s="563"/>
      <c r="E9" s="563"/>
      <c r="F9" s="563"/>
      <c r="G9" s="563"/>
      <c r="H9" s="563"/>
      <c r="I9" s="563"/>
      <c r="J9" s="563"/>
      <c r="L9" s="511">
        <f t="shared" si="0"/>
        <v>0</v>
      </c>
      <c r="M9" s="511" t="e">
        <f t="shared" si="1"/>
        <v>#DIV/0!</v>
      </c>
      <c r="N9" s="511" t="e">
        <f t="shared" si="2"/>
        <v>#DIV/0!</v>
      </c>
      <c r="O9" s="511" t="e">
        <f>N9/3</f>
        <v>#DIV/0!</v>
      </c>
    </row>
    <row r="10" spans="2:15" x14ac:dyDescent="0.25">
      <c r="B10" s="514">
        <v>5</v>
      </c>
      <c r="C10" s="563"/>
      <c r="D10" s="563"/>
      <c r="E10" s="563"/>
      <c r="F10" s="563"/>
      <c r="G10" s="563"/>
      <c r="H10" s="563"/>
      <c r="I10" s="563"/>
      <c r="J10" s="563"/>
      <c r="L10" s="511">
        <f t="shared" si="0"/>
        <v>0</v>
      </c>
      <c r="M10" s="511" t="e">
        <f t="shared" si="1"/>
        <v>#DIV/0!</v>
      </c>
      <c r="N10" s="511" t="e">
        <f t="shared" si="2"/>
        <v>#DIV/0!</v>
      </c>
      <c r="O10" s="511" t="e">
        <f>N10/3</f>
        <v>#DIV/0!</v>
      </c>
    </row>
    <row r="11" spans="2:15" x14ac:dyDescent="0.25">
      <c r="B11" s="514">
        <v>6</v>
      </c>
      <c r="C11" s="563"/>
      <c r="D11" s="563"/>
      <c r="E11" s="563"/>
      <c r="F11" s="563"/>
      <c r="G11" s="563"/>
      <c r="H11" s="563"/>
      <c r="I11" s="563"/>
      <c r="J11" s="563"/>
      <c r="L11" s="511">
        <f t="shared" si="0"/>
        <v>0</v>
      </c>
      <c r="M11" s="511" t="e">
        <f t="shared" si="1"/>
        <v>#DIV/0!</v>
      </c>
      <c r="N11" s="511" t="e">
        <f t="shared" si="2"/>
        <v>#DIV/0!</v>
      </c>
      <c r="O11" s="511" t="e">
        <f>N11/3</f>
        <v>#DIV/0!</v>
      </c>
    </row>
    <row r="12" spans="2:15" x14ac:dyDescent="0.25">
      <c r="B12" s="514">
        <v>7</v>
      </c>
      <c r="C12" s="563"/>
      <c r="D12" s="563"/>
      <c r="E12" s="563"/>
      <c r="F12" s="563"/>
      <c r="G12" s="563"/>
      <c r="H12" s="563"/>
      <c r="I12" s="563"/>
      <c r="J12" s="563"/>
      <c r="L12" s="511">
        <f t="shared" ref="L12:L50" si="3">E12-F12</f>
        <v>0</v>
      </c>
      <c r="M12" s="511" t="e">
        <f t="shared" ref="M12:M50" si="4">L12/G12</f>
        <v>#DIV/0!</v>
      </c>
      <c r="N12" s="511" t="e">
        <f t="shared" ref="N12:N50" si="5">M12/4</f>
        <v>#DIV/0!</v>
      </c>
      <c r="O12" s="511" t="e">
        <f t="shared" ref="O12:O50" si="6">N12/3</f>
        <v>#DIV/0!</v>
      </c>
    </row>
    <row r="13" spans="2:15" x14ac:dyDescent="0.25">
      <c r="B13" s="514">
        <v>8</v>
      </c>
      <c r="C13" s="563"/>
      <c r="D13" s="563"/>
      <c r="E13" s="563"/>
      <c r="F13" s="563"/>
      <c r="G13" s="563"/>
      <c r="H13" s="563"/>
      <c r="I13" s="563"/>
      <c r="J13" s="563"/>
      <c r="L13" s="511">
        <f t="shared" si="3"/>
        <v>0</v>
      </c>
      <c r="M13" s="511" t="e">
        <f t="shared" si="4"/>
        <v>#DIV/0!</v>
      </c>
      <c r="N13" s="511" t="e">
        <f t="shared" si="5"/>
        <v>#DIV/0!</v>
      </c>
      <c r="O13" s="511" t="e">
        <f t="shared" si="6"/>
        <v>#DIV/0!</v>
      </c>
    </row>
    <row r="14" spans="2:15" x14ac:dyDescent="0.25">
      <c r="B14" s="514">
        <v>9</v>
      </c>
      <c r="C14" s="563"/>
      <c r="D14" s="563"/>
      <c r="E14" s="563"/>
      <c r="F14" s="563"/>
      <c r="G14" s="563"/>
      <c r="H14" s="563"/>
      <c r="I14" s="563"/>
      <c r="J14" s="563"/>
      <c r="L14" s="511">
        <f t="shared" si="3"/>
        <v>0</v>
      </c>
      <c r="M14" s="511" t="e">
        <f t="shared" si="4"/>
        <v>#DIV/0!</v>
      </c>
      <c r="N14" s="511" t="e">
        <f t="shared" si="5"/>
        <v>#DIV/0!</v>
      </c>
      <c r="O14" s="511" t="e">
        <f t="shared" si="6"/>
        <v>#DIV/0!</v>
      </c>
    </row>
    <row r="15" spans="2:15" x14ac:dyDescent="0.25">
      <c r="B15" s="514">
        <v>10</v>
      </c>
      <c r="C15" s="563"/>
      <c r="D15" s="563"/>
      <c r="E15" s="563"/>
      <c r="F15" s="563"/>
      <c r="G15" s="563"/>
      <c r="H15" s="563"/>
      <c r="I15" s="563"/>
      <c r="J15" s="563"/>
      <c r="L15" s="511">
        <f t="shared" si="3"/>
        <v>0</v>
      </c>
      <c r="M15" s="511" t="e">
        <f t="shared" si="4"/>
        <v>#DIV/0!</v>
      </c>
      <c r="N15" s="511" t="e">
        <f t="shared" si="5"/>
        <v>#DIV/0!</v>
      </c>
      <c r="O15" s="511" t="e">
        <f t="shared" si="6"/>
        <v>#DIV/0!</v>
      </c>
    </row>
    <row r="16" spans="2:15" x14ac:dyDescent="0.25">
      <c r="B16" s="514">
        <v>11</v>
      </c>
      <c r="C16" s="563"/>
      <c r="D16" s="563"/>
      <c r="E16" s="563"/>
      <c r="F16" s="563"/>
      <c r="G16" s="563"/>
      <c r="H16" s="563"/>
      <c r="I16" s="563"/>
      <c r="J16" s="563"/>
      <c r="L16" s="511">
        <f t="shared" si="3"/>
        <v>0</v>
      </c>
      <c r="M16" s="511" t="e">
        <f t="shared" si="4"/>
        <v>#DIV/0!</v>
      </c>
      <c r="N16" s="511" t="e">
        <f t="shared" si="5"/>
        <v>#DIV/0!</v>
      </c>
      <c r="O16" s="511" t="e">
        <f t="shared" si="6"/>
        <v>#DIV/0!</v>
      </c>
    </row>
    <row r="17" spans="2:15" x14ac:dyDescent="0.25">
      <c r="B17" s="514">
        <v>12</v>
      </c>
      <c r="C17" s="563"/>
      <c r="D17" s="563"/>
      <c r="E17" s="563"/>
      <c r="F17" s="563"/>
      <c r="G17" s="563"/>
      <c r="H17" s="563"/>
      <c r="I17" s="563"/>
      <c r="J17" s="563"/>
      <c r="L17" s="511">
        <f t="shared" si="3"/>
        <v>0</v>
      </c>
      <c r="M17" s="511" t="e">
        <f t="shared" si="4"/>
        <v>#DIV/0!</v>
      </c>
      <c r="N17" s="511" t="e">
        <f t="shared" si="5"/>
        <v>#DIV/0!</v>
      </c>
      <c r="O17" s="511" t="e">
        <f t="shared" si="6"/>
        <v>#DIV/0!</v>
      </c>
    </row>
    <row r="18" spans="2:15" x14ac:dyDescent="0.25">
      <c r="B18" s="514">
        <v>13</v>
      </c>
      <c r="C18" s="563"/>
      <c r="D18" s="563"/>
      <c r="E18" s="563"/>
      <c r="F18" s="563"/>
      <c r="G18" s="563"/>
      <c r="H18" s="563"/>
      <c r="I18" s="563"/>
      <c r="J18" s="563"/>
      <c r="L18" s="511">
        <f t="shared" si="3"/>
        <v>0</v>
      </c>
      <c r="M18" s="511" t="e">
        <f t="shared" si="4"/>
        <v>#DIV/0!</v>
      </c>
      <c r="N18" s="511" t="e">
        <f t="shared" si="5"/>
        <v>#DIV/0!</v>
      </c>
      <c r="O18" s="511" t="e">
        <f t="shared" si="6"/>
        <v>#DIV/0!</v>
      </c>
    </row>
    <row r="19" spans="2:15" x14ac:dyDescent="0.25">
      <c r="B19" s="514">
        <v>14</v>
      </c>
      <c r="C19" s="563"/>
      <c r="D19" s="563"/>
      <c r="E19" s="563"/>
      <c r="F19" s="563"/>
      <c r="G19" s="563"/>
      <c r="H19" s="563"/>
      <c r="I19" s="563"/>
      <c r="J19" s="563"/>
      <c r="L19" s="511">
        <f t="shared" si="3"/>
        <v>0</v>
      </c>
      <c r="M19" s="511" t="e">
        <f t="shared" si="4"/>
        <v>#DIV/0!</v>
      </c>
      <c r="N19" s="511" t="e">
        <f t="shared" si="5"/>
        <v>#DIV/0!</v>
      </c>
      <c r="O19" s="511" t="e">
        <f t="shared" si="6"/>
        <v>#DIV/0!</v>
      </c>
    </row>
    <row r="20" spans="2:15" x14ac:dyDescent="0.25">
      <c r="B20" s="514">
        <v>15</v>
      </c>
      <c r="C20" s="563"/>
      <c r="D20" s="563"/>
      <c r="E20" s="563"/>
      <c r="F20" s="563"/>
      <c r="G20" s="563"/>
      <c r="H20" s="563"/>
      <c r="I20" s="563"/>
      <c r="J20" s="563"/>
      <c r="L20" s="511">
        <f t="shared" si="3"/>
        <v>0</v>
      </c>
      <c r="M20" s="511" t="e">
        <f t="shared" si="4"/>
        <v>#DIV/0!</v>
      </c>
      <c r="N20" s="511" t="e">
        <f t="shared" si="5"/>
        <v>#DIV/0!</v>
      </c>
      <c r="O20" s="511" t="e">
        <f t="shared" si="6"/>
        <v>#DIV/0!</v>
      </c>
    </row>
    <row r="21" spans="2:15" x14ac:dyDescent="0.25">
      <c r="B21" s="514">
        <v>16</v>
      </c>
      <c r="C21" s="563"/>
      <c r="D21" s="563"/>
      <c r="E21" s="563"/>
      <c r="F21" s="563"/>
      <c r="G21" s="563"/>
      <c r="H21" s="563"/>
      <c r="I21" s="563"/>
      <c r="J21" s="563"/>
      <c r="L21" s="511">
        <f t="shared" si="3"/>
        <v>0</v>
      </c>
      <c r="M21" s="511" t="e">
        <f t="shared" si="4"/>
        <v>#DIV/0!</v>
      </c>
      <c r="N21" s="511" t="e">
        <f t="shared" si="5"/>
        <v>#DIV/0!</v>
      </c>
      <c r="O21" s="511" t="e">
        <f t="shared" si="6"/>
        <v>#DIV/0!</v>
      </c>
    </row>
    <row r="22" spans="2:15" x14ac:dyDescent="0.25">
      <c r="B22" s="514">
        <v>17</v>
      </c>
      <c r="C22" s="563"/>
      <c r="D22" s="563"/>
      <c r="E22" s="563"/>
      <c r="F22" s="563"/>
      <c r="G22" s="563"/>
      <c r="H22" s="563"/>
      <c r="I22" s="563"/>
      <c r="J22" s="563"/>
      <c r="L22" s="511">
        <f t="shared" si="3"/>
        <v>0</v>
      </c>
      <c r="M22" s="511" t="e">
        <f t="shared" si="4"/>
        <v>#DIV/0!</v>
      </c>
      <c r="N22" s="511" t="e">
        <f t="shared" si="5"/>
        <v>#DIV/0!</v>
      </c>
      <c r="O22" s="511" t="e">
        <f t="shared" si="6"/>
        <v>#DIV/0!</v>
      </c>
    </row>
    <row r="23" spans="2:15" x14ac:dyDescent="0.25">
      <c r="B23" s="514">
        <v>18</v>
      </c>
      <c r="C23" s="563"/>
      <c r="D23" s="563"/>
      <c r="E23" s="563"/>
      <c r="F23" s="563"/>
      <c r="G23" s="563"/>
      <c r="H23" s="563"/>
      <c r="I23" s="563"/>
      <c r="J23" s="563"/>
      <c r="L23" s="511">
        <f t="shared" si="3"/>
        <v>0</v>
      </c>
      <c r="M23" s="511" t="e">
        <f t="shared" si="4"/>
        <v>#DIV/0!</v>
      </c>
      <c r="N23" s="511" t="e">
        <f t="shared" si="5"/>
        <v>#DIV/0!</v>
      </c>
      <c r="O23" s="511" t="e">
        <f t="shared" si="6"/>
        <v>#DIV/0!</v>
      </c>
    </row>
    <row r="24" spans="2:15" x14ac:dyDescent="0.25">
      <c r="B24" s="514">
        <v>19</v>
      </c>
      <c r="C24" s="563"/>
      <c r="D24" s="563"/>
      <c r="E24" s="563"/>
      <c r="F24" s="563"/>
      <c r="G24" s="563"/>
      <c r="H24" s="563"/>
      <c r="I24" s="563"/>
      <c r="J24" s="563"/>
      <c r="L24" s="511">
        <f t="shared" si="3"/>
        <v>0</v>
      </c>
      <c r="M24" s="511" t="e">
        <f t="shared" si="4"/>
        <v>#DIV/0!</v>
      </c>
      <c r="N24" s="511" t="e">
        <f t="shared" si="5"/>
        <v>#DIV/0!</v>
      </c>
      <c r="O24" s="511" t="e">
        <f t="shared" si="6"/>
        <v>#DIV/0!</v>
      </c>
    </row>
    <row r="25" spans="2:15" x14ac:dyDescent="0.25">
      <c r="B25" s="514">
        <v>20</v>
      </c>
      <c r="C25" s="563"/>
      <c r="D25" s="563"/>
      <c r="E25" s="563"/>
      <c r="F25" s="563"/>
      <c r="G25" s="563"/>
      <c r="H25" s="563"/>
      <c r="I25" s="563"/>
      <c r="J25" s="563"/>
      <c r="L25" s="511">
        <f t="shared" si="3"/>
        <v>0</v>
      </c>
      <c r="M25" s="511" t="e">
        <f t="shared" si="4"/>
        <v>#DIV/0!</v>
      </c>
      <c r="N25" s="511" t="e">
        <f t="shared" si="5"/>
        <v>#DIV/0!</v>
      </c>
      <c r="O25" s="511" t="e">
        <f t="shared" si="6"/>
        <v>#DIV/0!</v>
      </c>
    </row>
    <row r="26" spans="2:15" x14ac:dyDescent="0.25">
      <c r="B26" s="514">
        <v>21</v>
      </c>
      <c r="C26" s="563"/>
      <c r="D26" s="563"/>
      <c r="E26" s="563"/>
      <c r="F26" s="563"/>
      <c r="G26" s="563"/>
      <c r="H26" s="563"/>
      <c r="I26" s="563"/>
      <c r="J26" s="563"/>
      <c r="L26" s="511">
        <f t="shared" si="3"/>
        <v>0</v>
      </c>
      <c r="M26" s="511" t="e">
        <f t="shared" si="4"/>
        <v>#DIV/0!</v>
      </c>
      <c r="N26" s="511" t="e">
        <f t="shared" si="5"/>
        <v>#DIV/0!</v>
      </c>
      <c r="O26" s="511" t="e">
        <f t="shared" si="6"/>
        <v>#DIV/0!</v>
      </c>
    </row>
    <row r="27" spans="2:15" x14ac:dyDescent="0.25">
      <c r="B27" s="514">
        <v>22</v>
      </c>
      <c r="C27" s="563"/>
      <c r="D27" s="563"/>
      <c r="E27" s="563"/>
      <c r="F27" s="563"/>
      <c r="G27" s="563"/>
      <c r="H27" s="563"/>
      <c r="I27" s="563"/>
      <c r="J27" s="563"/>
      <c r="L27" s="511">
        <f t="shared" si="3"/>
        <v>0</v>
      </c>
      <c r="M27" s="511" t="e">
        <f t="shared" si="4"/>
        <v>#DIV/0!</v>
      </c>
      <c r="N27" s="511" t="e">
        <f t="shared" si="5"/>
        <v>#DIV/0!</v>
      </c>
      <c r="O27" s="511" t="e">
        <f t="shared" si="6"/>
        <v>#DIV/0!</v>
      </c>
    </row>
    <row r="28" spans="2:15" x14ac:dyDescent="0.25">
      <c r="B28" s="514">
        <v>23</v>
      </c>
      <c r="C28" s="563"/>
      <c r="D28" s="563"/>
      <c r="E28" s="563"/>
      <c r="F28" s="563"/>
      <c r="G28" s="563"/>
      <c r="H28" s="563"/>
      <c r="I28" s="563"/>
      <c r="J28" s="563"/>
      <c r="L28" s="511">
        <f t="shared" si="3"/>
        <v>0</v>
      </c>
      <c r="M28" s="511" t="e">
        <f t="shared" si="4"/>
        <v>#DIV/0!</v>
      </c>
      <c r="N28" s="511" t="e">
        <f t="shared" si="5"/>
        <v>#DIV/0!</v>
      </c>
      <c r="O28" s="511" t="e">
        <f t="shared" si="6"/>
        <v>#DIV/0!</v>
      </c>
    </row>
    <row r="29" spans="2:15" x14ac:dyDescent="0.25">
      <c r="B29" s="514">
        <v>24</v>
      </c>
      <c r="C29" s="563"/>
      <c r="D29" s="563"/>
      <c r="E29" s="563"/>
      <c r="F29" s="563"/>
      <c r="G29" s="563"/>
      <c r="H29" s="563"/>
      <c r="I29" s="563"/>
      <c r="J29" s="563"/>
      <c r="L29" s="511">
        <f t="shared" si="3"/>
        <v>0</v>
      </c>
      <c r="M29" s="511" t="e">
        <f t="shared" si="4"/>
        <v>#DIV/0!</v>
      </c>
      <c r="N29" s="511" t="e">
        <f t="shared" si="5"/>
        <v>#DIV/0!</v>
      </c>
      <c r="O29" s="511" t="e">
        <f t="shared" si="6"/>
        <v>#DIV/0!</v>
      </c>
    </row>
    <row r="30" spans="2:15" x14ac:dyDescent="0.25">
      <c r="B30" s="514">
        <v>25</v>
      </c>
      <c r="C30" s="563"/>
      <c r="D30" s="563"/>
      <c r="E30" s="563"/>
      <c r="F30" s="563"/>
      <c r="G30" s="563"/>
      <c r="H30" s="563"/>
      <c r="I30" s="563"/>
      <c r="J30" s="563"/>
      <c r="L30" s="511">
        <f t="shared" si="3"/>
        <v>0</v>
      </c>
      <c r="M30" s="511" t="e">
        <f t="shared" si="4"/>
        <v>#DIV/0!</v>
      </c>
      <c r="N30" s="511" t="e">
        <f t="shared" si="5"/>
        <v>#DIV/0!</v>
      </c>
      <c r="O30" s="511" t="e">
        <f t="shared" si="6"/>
        <v>#DIV/0!</v>
      </c>
    </row>
    <row r="31" spans="2:15" x14ac:dyDescent="0.25">
      <c r="B31" s="514">
        <v>26</v>
      </c>
      <c r="C31" s="563"/>
      <c r="D31" s="563"/>
      <c r="E31" s="563"/>
      <c r="F31" s="563"/>
      <c r="G31" s="563"/>
      <c r="H31" s="563"/>
      <c r="I31" s="563"/>
      <c r="J31" s="563"/>
      <c r="L31" s="511">
        <f t="shared" si="3"/>
        <v>0</v>
      </c>
      <c r="M31" s="511" t="e">
        <f t="shared" si="4"/>
        <v>#DIV/0!</v>
      </c>
      <c r="N31" s="511" t="e">
        <f t="shared" si="5"/>
        <v>#DIV/0!</v>
      </c>
      <c r="O31" s="511" t="e">
        <f t="shared" si="6"/>
        <v>#DIV/0!</v>
      </c>
    </row>
    <row r="32" spans="2:15" x14ac:dyDescent="0.25">
      <c r="B32" s="514">
        <v>27</v>
      </c>
      <c r="C32" s="563"/>
      <c r="D32" s="563"/>
      <c r="E32" s="563"/>
      <c r="F32" s="563"/>
      <c r="G32" s="563"/>
      <c r="H32" s="563"/>
      <c r="I32" s="563"/>
      <c r="J32" s="563"/>
      <c r="L32" s="511">
        <f t="shared" si="3"/>
        <v>0</v>
      </c>
      <c r="M32" s="511" t="e">
        <f t="shared" si="4"/>
        <v>#DIV/0!</v>
      </c>
      <c r="N32" s="511" t="e">
        <f t="shared" si="5"/>
        <v>#DIV/0!</v>
      </c>
      <c r="O32" s="511" t="e">
        <f t="shared" si="6"/>
        <v>#DIV/0!</v>
      </c>
    </row>
    <row r="33" spans="2:15" x14ac:dyDescent="0.25">
      <c r="B33" s="514">
        <v>28</v>
      </c>
      <c r="C33" s="563"/>
      <c r="D33" s="563"/>
      <c r="E33" s="563"/>
      <c r="F33" s="563"/>
      <c r="G33" s="563"/>
      <c r="H33" s="563"/>
      <c r="I33" s="563"/>
      <c r="J33" s="563"/>
      <c r="L33" s="511">
        <f t="shared" si="3"/>
        <v>0</v>
      </c>
      <c r="M33" s="511" t="e">
        <f t="shared" si="4"/>
        <v>#DIV/0!</v>
      </c>
      <c r="N33" s="511" t="e">
        <f t="shared" si="5"/>
        <v>#DIV/0!</v>
      </c>
      <c r="O33" s="511" t="e">
        <f t="shared" si="6"/>
        <v>#DIV/0!</v>
      </c>
    </row>
    <row r="34" spans="2:15" x14ac:dyDescent="0.25">
      <c r="B34" s="514">
        <v>29</v>
      </c>
      <c r="C34" s="563"/>
      <c r="D34" s="563"/>
      <c r="E34" s="563"/>
      <c r="F34" s="563"/>
      <c r="G34" s="563"/>
      <c r="H34" s="563"/>
      <c r="I34" s="563"/>
      <c r="J34" s="563"/>
      <c r="L34" s="511">
        <f t="shared" si="3"/>
        <v>0</v>
      </c>
      <c r="M34" s="511" t="e">
        <f t="shared" si="4"/>
        <v>#DIV/0!</v>
      </c>
      <c r="N34" s="511" t="e">
        <f t="shared" si="5"/>
        <v>#DIV/0!</v>
      </c>
      <c r="O34" s="511" t="e">
        <f t="shared" si="6"/>
        <v>#DIV/0!</v>
      </c>
    </row>
    <row r="35" spans="2:15" x14ac:dyDescent="0.25">
      <c r="B35" s="514">
        <v>30</v>
      </c>
      <c r="C35" s="563"/>
      <c r="D35" s="563"/>
      <c r="E35" s="563"/>
      <c r="F35" s="563"/>
      <c r="G35" s="563"/>
      <c r="H35" s="563"/>
      <c r="I35" s="563"/>
      <c r="J35" s="563"/>
      <c r="L35" s="511">
        <f t="shared" si="3"/>
        <v>0</v>
      </c>
      <c r="M35" s="511" t="e">
        <f t="shared" si="4"/>
        <v>#DIV/0!</v>
      </c>
      <c r="N35" s="511" t="e">
        <f t="shared" si="5"/>
        <v>#DIV/0!</v>
      </c>
      <c r="O35" s="511" t="e">
        <f t="shared" si="6"/>
        <v>#DIV/0!</v>
      </c>
    </row>
    <row r="36" spans="2:15" x14ac:dyDescent="0.25">
      <c r="B36" s="514">
        <v>31</v>
      </c>
      <c r="C36" s="563"/>
      <c r="D36" s="563"/>
      <c r="E36" s="563"/>
      <c r="F36" s="563"/>
      <c r="G36" s="563"/>
      <c r="H36" s="563"/>
      <c r="I36" s="563"/>
      <c r="J36" s="563"/>
      <c r="L36" s="511">
        <f t="shared" si="3"/>
        <v>0</v>
      </c>
      <c r="M36" s="511" t="e">
        <f t="shared" si="4"/>
        <v>#DIV/0!</v>
      </c>
      <c r="N36" s="511" t="e">
        <f t="shared" si="5"/>
        <v>#DIV/0!</v>
      </c>
      <c r="O36" s="511" t="e">
        <f t="shared" si="6"/>
        <v>#DIV/0!</v>
      </c>
    </row>
    <row r="37" spans="2:15" x14ac:dyDescent="0.25">
      <c r="B37" s="514">
        <v>32</v>
      </c>
      <c r="C37" s="563"/>
      <c r="D37" s="563"/>
      <c r="E37" s="563"/>
      <c r="F37" s="563"/>
      <c r="G37" s="563"/>
      <c r="H37" s="563"/>
      <c r="I37" s="563"/>
      <c r="J37" s="563"/>
      <c r="L37" s="511">
        <f t="shared" si="3"/>
        <v>0</v>
      </c>
      <c r="M37" s="511" t="e">
        <f t="shared" si="4"/>
        <v>#DIV/0!</v>
      </c>
      <c r="N37" s="511" t="e">
        <f t="shared" si="5"/>
        <v>#DIV/0!</v>
      </c>
      <c r="O37" s="511" t="e">
        <f t="shared" si="6"/>
        <v>#DIV/0!</v>
      </c>
    </row>
    <row r="38" spans="2:15" x14ac:dyDescent="0.25">
      <c r="B38" s="514">
        <v>33</v>
      </c>
      <c r="C38" s="563"/>
      <c r="D38" s="563"/>
      <c r="E38" s="563"/>
      <c r="F38" s="563"/>
      <c r="G38" s="563"/>
      <c r="H38" s="563"/>
      <c r="I38" s="563"/>
      <c r="J38" s="563"/>
      <c r="L38" s="511">
        <f t="shared" si="3"/>
        <v>0</v>
      </c>
      <c r="M38" s="511" t="e">
        <f t="shared" si="4"/>
        <v>#DIV/0!</v>
      </c>
      <c r="N38" s="511" t="e">
        <f t="shared" si="5"/>
        <v>#DIV/0!</v>
      </c>
      <c r="O38" s="511" t="e">
        <f t="shared" si="6"/>
        <v>#DIV/0!</v>
      </c>
    </row>
    <row r="39" spans="2:15" x14ac:dyDescent="0.25">
      <c r="B39" s="514">
        <v>34</v>
      </c>
      <c r="C39" s="563"/>
      <c r="D39" s="563"/>
      <c r="E39" s="563"/>
      <c r="F39" s="563"/>
      <c r="G39" s="563"/>
      <c r="H39" s="563"/>
      <c r="I39" s="563"/>
      <c r="J39" s="563"/>
      <c r="L39" s="511">
        <f t="shared" si="3"/>
        <v>0</v>
      </c>
      <c r="M39" s="511" t="e">
        <f t="shared" si="4"/>
        <v>#DIV/0!</v>
      </c>
      <c r="N39" s="511" t="e">
        <f t="shared" si="5"/>
        <v>#DIV/0!</v>
      </c>
      <c r="O39" s="511" t="e">
        <f t="shared" si="6"/>
        <v>#DIV/0!</v>
      </c>
    </row>
    <row r="40" spans="2:15" x14ac:dyDescent="0.25">
      <c r="B40" s="514">
        <v>35</v>
      </c>
      <c r="C40" s="563"/>
      <c r="D40" s="563"/>
      <c r="E40" s="563"/>
      <c r="F40" s="563"/>
      <c r="G40" s="563"/>
      <c r="H40" s="563"/>
      <c r="I40" s="563"/>
      <c r="J40" s="563"/>
      <c r="L40" s="511">
        <f t="shared" si="3"/>
        <v>0</v>
      </c>
      <c r="M40" s="511" t="e">
        <f t="shared" si="4"/>
        <v>#DIV/0!</v>
      </c>
      <c r="N40" s="511" t="e">
        <f t="shared" si="5"/>
        <v>#DIV/0!</v>
      </c>
      <c r="O40" s="511" t="e">
        <f t="shared" si="6"/>
        <v>#DIV/0!</v>
      </c>
    </row>
    <row r="41" spans="2:15" x14ac:dyDescent="0.25">
      <c r="B41" s="514">
        <v>36</v>
      </c>
      <c r="C41" s="563"/>
      <c r="D41" s="563"/>
      <c r="E41" s="563"/>
      <c r="F41" s="563"/>
      <c r="G41" s="563"/>
      <c r="H41" s="563"/>
      <c r="I41" s="563"/>
      <c r="J41" s="563"/>
      <c r="L41" s="511">
        <f t="shared" si="3"/>
        <v>0</v>
      </c>
      <c r="M41" s="511" t="e">
        <f t="shared" si="4"/>
        <v>#DIV/0!</v>
      </c>
      <c r="N41" s="511" t="e">
        <f t="shared" si="5"/>
        <v>#DIV/0!</v>
      </c>
      <c r="O41" s="511" t="e">
        <f t="shared" si="6"/>
        <v>#DIV/0!</v>
      </c>
    </row>
    <row r="42" spans="2:15" x14ac:dyDescent="0.25">
      <c r="B42" s="514">
        <v>37</v>
      </c>
      <c r="C42" s="563"/>
      <c r="D42" s="563"/>
      <c r="E42" s="563"/>
      <c r="F42" s="563"/>
      <c r="G42" s="563"/>
      <c r="H42" s="563"/>
      <c r="I42" s="563"/>
      <c r="J42" s="563"/>
      <c r="L42" s="511">
        <f t="shared" si="3"/>
        <v>0</v>
      </c>
      <c r="M42" s="511" t="e">
        <f t="shared" si="4"/>
        <v>#DIV/0!</v>
      </c>
      <c r="N42" s="511" t="e">
        <f t="shared" si="5"/>
        <v>#DIV/0!</v>
      </c>
      <c r="O42" s="511" t="e">
        <f t="shared" si="6"/>
        <v>#DIV/0!</v>
      </c>
    </row>
    <row r="43" spans="2:15" x14ac:dyDescent="0.25">
      <c r="B43" s="514">
        <v>38</v>
      </c>
      <c r="C43" s="563"/>
      <c r="D43" s="563"/>
      <c r="E43" s="563"/>
      <c r="F43" s="563"/>
      <c r="G43" s="563"/>
      <c r="H43" s="563"/>
      <c r="I43" s="563"/>
      <c r="J43" s="563"/>
      <c r="L43" s="511">
        <f t="shared" si="3"/>
        <v>0</v>
      </c>
      <c r="M43" s="511" t="e">
        <f t="shared" si="4"/>
        <v>#DIV/0!</v>
      </c>
      <c r="N43" s="511" t="e">
        <f t="shared" si="5"/>
        <v>#DIV/0!</v>
      </c>
      <c r="O43" s="511" t="e">
        <f t="shared" si="6"/>
        <v>#DIV/0!</v>
      </c>
    </row>
    <row r="44" spans="2:15" x14ac:dyDescent="0.25">
      <c r="B44" s="514">
        <v>39</v>
      </c>
      <c r="C44" s="563"/>
      <c r="D44" s="563"/>
      <c r="E44" s="563"/>
      <c r="F44" s="563"/>
      <c r="G44" s="563"/>
      <c r="H44" s="563"/>
      <c r="I44" s="563"/>
      <c r="J44" s="563"/>
      <c r="L44" s="511">
        <f t="shared" si="3"/>
        <v>0</v>
      </c>
      <c r="M44" s="511" t="e">
        <f t="shared" si="4"/>
        <v>#DIV/0!</v>
      </c>
      <c r="N44" s="511" t="e">
        <f t="shared" si="5"/>
        <v>#DIV/0!</v>
      </c>
      <c r="O44" s="511" t="e">
        <f t="shared" si="6"/>
        <v>#DIV/0!</v>
      </c>
    </row>
    <row r="45" spans="2:15" x14ac:dyDescent="0.25">
      <c r="B45" s="514">
        <v>40</v>
      </c>
      <c r="C45" s="563"/>
      <c r="D45" s="563"/>
      <c r="E45" s="563"/>
      <c r="F45" s="563"/>
      <c r="G45" s="563"/>
      <c r="H45" s="563"/>
      <c r="I45" s="563"/>
      <c r="J45" s="563"/>
      <c r="L45" s="511">
        <f t="shared" si="3"/>
        <v>0</v>
      </c>
      <c r="M45" s="511" t="e">
        <f t="shared" si="4"/>
        <v>#DIV/0!</v>
      </c>
      <c r="N45" s="511" t="e">
        <f t="shared" si="5"/>
        <v>#DIV/0!</v>
      </c>
      <c r="O45" s="511" t="e">
        <f t="shared" si="6"/>
        <v>#DIV/0!</v>
      </c>
    </row>
    <row r="46" spans="2:15" x14ac:dyDescent="0.25">
      <c r="B46" s="514">
        <v>41</v>
      </c>
      <c r="C46" s="563"/>
      <c r="D46" s="563"/>
      <c r="E46" s="563"/>
      <c r="F46" s="563"/>
      <c r="G46" s="563"/>
      <c r="H46" s="563"/>
      <c r="I46" s="563"/>
      <c r="J46" s="563"/>
      <c r="L46" s="511">
        <f t="shared" si="3"/>
        <v>0</v>
      </c>
      <c r="M46" s="511" t="e">
        <f t="shared" si="4"/>
        <v>#DIV/0!</v>
      </c>
      <c r="N46" s="511" t="e">
        <f t="shared" si="5"/>
        <v>#DIV/0!</v>
      </c>
      <c r="O46" s="511" t="e">
        <f t="shared" si="6"/>
        <v>#DIV/0!</v>
      </c>
    </row>
    <row r="47" spans="2:15" x14ac:dyDescent="0.25">
      <c r="B47" s="514">
        <v>42</v>
      </c>
      <c r="C47" s="563"/>
      <c r="D47" s="563"/>
      <c r="E47" s="563"/>
      <c r="F47" s="563"/>
      <c r="G47" s="563"/>
      <c r="H47" s="563"/>
      <c r="I47" s="563"/>
      <c r="J47" s="563"/>
      <c r="L47" s="511">
        <f t="shared" si="3"/>
        <v>0</v>
      </c>
      <c r="M47" s="511" t="e">
        <f t="shared" si="4"/>
        <v>#DIV/0!</v>
      </c>
      <c r="N47" s="511" t="e">
        <f t="shared" si="5"/>
        <v>#DIV/0!</v>
      </c>
      <c r="O47" s="511" t="e">
        <f t="shared" si="6"/>
        <v>#DIV/0!</v>
      </c>
    </row>
    <row r="48" spans="2:15" x14ac:dyDescent="0.25">
      <c r="B48" s="514">
        <v>43</v>
      </c>
      <c r="C48" s="563"/>
      <c r="D48" s="563"/>
      <c r="E48" s="563"/>
      <c r="F48" s="563"/>
      <c r="G48" s="563"/>
      <c r="H48" s="563"/>
      <c r="I48" s="563"/>
      <c r="J48" s="563"/>
      <c r="L48" s="511">
        <f t="shared" si="3"/>
        <v>0</v>
      </c>
      <c r="M48" s="511" t="e">
        <f t="shared" si="4"/>
        <v>#DIV/0!</v>
      </c>
      <c r="N48" s="511" t="e">
        <f t="shared" si="5"/>
        <v>#DIV/0!</v>
      </c>
      <c r="O48" s="511" t="e">
        <f t="shared" si="6"/>
        <v>#DIV/0!</v>
      </c>
    </row>
    <row r="49" spans="2:15" x14ac:dyDescent="0.25">
      <c r="B49" s="514">
        <v>44</v>
      </c>
      <c r="C49" s="563"/>
      <c r="D49" s="563"/>
      <c r="E49" s="563"/>
      <c r="F49" s="563"/>
      <c r="G49" s="563"/>
      <c r="H49" s="563"/>
      <c r="I49" s="563"/>
      <c r="J49" s="563"/>
      <c r="L49" s="511">
        <f t="shared" si="3"/>
        <v>0</v>
      </c>
      <c r="M49" s="511" t="e">
        <f t="shared" si="4"/>
        <v>#DIV/0!</v>
      </c>
      <c r="N49" s="511" t="e">
        <f t="shared" si="5"/>
        <v>#DIV/0!</v>
      </c>
      <c r="O49" s="511" t="e">
        <f t="shared" si="6"/>
        <v>#DIV/0!</v>
      </c>
    </row>
    <row r="50" spans="2:15" x14ac:dyDescent="0.25">
      <c r="B50" s="514">
        <v>45</v>
      </c>
      <c r="C50" s="563"/>
      <c r="D50" s="563"/>
      <c r="E50" s="563"/>
      <c r="F50" s="563"/>
      <c r="G50" s="563"/>
      <c r="H50" s="563"/>
      <c r="I50" s="563"/>
      <c r="J50" s="563"/>
      <c r="L50" s="511">
        <f t="shared" si="3"/>
        <v>0</v>
      </c>
      <c r="M50" s="511" t="e">
        <f t="shared" si="4"/>
        <v>#DIV/0!</v>
      </c>
      <c r="N50" s="511" t="e">
        <f t="shared" si="5"/>
        <v>#DIV/0!</v>
      </c>
      <c r="O50" s="511" t="e">
        <f t="shared" si="6"/>
        <v>#DIV/0!</v>
      </c>
    </row>
    <row r="51" spans="2:15" x14ac:dyDescent="0.25">
      <c r="B51" s="514">
        <v>46</v>
      </c>
      <c r="C51" s="563"/>
      <c r="D51" s="563"/>
      <c r="E51" s="563"/>
      <c r="F51" s="563"/>
      <c r="G51" s="563"/>
      <c r="H51" s="563"/>
      <c r="I51" s="563"/>
      <c r="J51" s="563"/>
      <c r="L51" s="511">
        <f>E51-F51</f>
        <v>0</v>
      </c>
      <c r="M51" s="511" t="e">
        <f>L51/G51</f>
        <v>#DIV/0!</v>
      </c>
      <c r="N51" s="511" t="e">
        <f>M51/4</f>
        <v>#DIV/0!</v>
      </c>
      <c r="O51" s="511" t="e">
        <f>N51/3</f>
        <v>#DIV/0!</v>
      </c>
    </row>
    <row r="52" spans="2:15" x14ac:dyDescent="0.25">
      <c r="B52" s="514">
        <v>47</v>
      </c>
      <c r="C52" s="563"/>
      <c r="D52" s="563"/>
      <c r="E52" s="563"/>
      <c r="F52" s="563"/>
      <c r="G52" s="563"/>
      <c r="H52" s="563"/>
      <c r="I52" s="563"/>
      <c r="J52" s="563"/>
      <c r="L52" s="511">
        <f>E52-F52</f>
        <v>0</v>
      </c>
      <c r="M52" s="511" t="e">
        <f>L52/G52</f>
        <v>#DIV/0!</v>
      </c>
      <c r="N52" s="511" t="e">
        <f>M52/4</f>
        <v>#DIV/0!</v>
      </c>
      <c r="O52" s="511" t="e">
        <f>N52/3</f>
        <v>#DIV/0!</v>
      </c>
    </row>
    <row r="53" spans="2:15" x14ac:dyDescent="0.25">
      <c r="B53" s="514">
        <v>48</v>
      </c>
      <c r="C53" s="563"/>
      <c r="D53" s="563"/>
      <c r="E53" s="563"/>
      <c r="F53" s="563"/>
      <c r="G53" s="563"/>
      <c r="H53" s="563"/>
      <c r="I53" s="563"/>
      <c r="J53" s="563"/>
      <c r="L53" s="511">
        <f>E53-F53</f>
        <v>0</v>
      </c>
      <c r="M53" s="511" t="e">
        <f>L53/G53</f>
        <v>#DIV/0!</v>
      </c>
      <c r="N53" s="511" t="e">
        <f>M53/4</f>
        <v>#DIV/0!</v>
      </c>
      <c r="O53" s="511" t="e">
        <f>N53/3</f>
        <v>#DIV/0!</v>
      </c>
    </row>
    <row r="54" spans="2:15" x14ac:dyDescent="0.25">
      <c r="B54" s="514">
        <v>49</v>
      </c>
      <c r="C54" s="563"/>
      <c r="D54" s="563"/>
      <c r="E54" s="563"/>
      <c r="F54" s="563"/>
      <c r="G54" s="563"/>
      <c r="H54" s="563"/>
      <c r="I54" s="563"/>
      <c r="J54" s="563"/>
      <c r="L54" s="511">
        <f>E54-F54</f>
        <v>0</v>
      </c>
      <c r="M54" s="511" t="e">
        <f>L54/G54</f>
        <v>#DIV/0!</v>
      </c>
      <c r="N54" s="511" t="e">
        <f>M54/4</f>
        <v>#DIV/0!</v>
      </c>
      <c r="O54" s="511" t="e">
        <f>N54/3</f>
        <v>#DIV/0!</v>
      </c>
    </row>
    <row r="55" spans="2:15" x14ac:dyDescent="0.25">
      <c r="B55" s="514">
        <v>50</v>
      </c>
      <c r="C55" s="563"/>
      <c r="D55" s="563"/>
      <c r="E55" s="563"/>
      <c r="F55" s="563"/>
      <c r="G55" s="563"/>
      <c r="H55" s="563"/>
      <c r="I55" s="563"/>
      <c r="J55" s="563"/>
      <c r="L55" s="511">
        <f>E55-F55</f>
        <v>0</v>
      </c>
      <c r="M55" s="511" t="e">
        <f>L55/G55</f>
        <v>#DIV/0!</v>
      </c>
      <c r="N55" s="511" t="e">
        <f>M55/4</f>
        <v>#DIV/0!</v>
      </c>
      <c r="O55" s="511" t="e">
        <f>N55/3</f>
        <v>#DIV/0!</v>
      </c>
    </row>
  </sheetData>
  <phoneticPr fontId="37" type="noConversion"/>
  <pageMargins left="0.75" right="0.75" top="1" bottom="1" header="0.5" footer="0.5"/>
  <pageSetup paperSize="9" scale="4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1"/>
  <dimension ref="A1:BC31"/>
  <sheetViews>
    <sheetView view="pageBreakPreview" topLeftCell="A10" zoomScale="115" zoomScaleNormal="70" zoomScaleSheetLayoutView="115" workbookViewId="0">
      <selection activeCell="AY5" sqref="AY5"/>
    </sheetView>
  </sheetViews>
  <sheetFormatPr defaultRowHeight="15.75" x14ac:dyDescent="0.25"/>
  <cols>
    <col min="1" max="1" width="3.85546875" style="126" bestFit="1" customWidth="1"/>
    <col min="2" max="2" width="37" style="126" customWidth="1"/>
    <col min="3" max="3" width="13.140625" style="126" customWidth="1"/>
    <col min="4" max="5" width="12.5703125" style="126" customWidth="1"/>
    <col min="6" max="16384" width="9.140625" style="126"/>
  </cols>
  <sheetData>
    <row r="1" spans="1:55" x14ac:dyDescent="0.25">
      <c r="A1" s="126" t="s">
        <v>1577</v>
      </c>
    </row>
    <row r="2" spans="1:55" x14ac:dyDescent="0.25">
      <c r="A2" s="126" t="s">
        <v>1579</v>
      </c>
    </row>
    <row r="4" spans="1:55" ht="16.5" thickBot="1" x14ac:dyDescent="0.3">
      <c r="A4" s="31" t="s">
        <v>4172</v>
      </c>
      <c r="F4" s="130">
        <v>2023</v>
      </c>
      <c r="K4" s="130">
        <v>2024</v>
      </c>
      <c r="P4" s="130">
        <v>2025</v>
      </c>
      <c r="U4" s="130">
        <v>2026</v>
      </c>
      <c r="Z4" s="130">
        <v>2027</v>
      </c>
      <c r="AE4" s="130">
        <v>2028</v>
      </c>
      <c r="AJ4" s="130">
        <v>2029</v>
      </c>
      <c r="AO4" s="130">
        <v>2030</v>
      </c>
      <c r="AT4" s="130">
        <v>2031</v>
      </c>
      <c r="AY4" s="130">
        <v>2032</v>
      </c>
    </row>
    <row r="5" spans="1:55" ht="16.5" thickBot="1" x14ac:dyDescent="0.3">
      <c r="A5" s="760" t="s">
        <v>3280</v>
      </c>
      <c r="B5" s="760" t="s">
        <v>1588</v>
      </c>
      <c r="C5" s="760" t="s">
        <v>3493</v>
      </c>
      <c r="D5" s="760" t="s">
        <v>4182</v>
      </c>
      <c r="E5" s="760" t="s">
        <v>3589</v>
      </c>
      <c r="F5" s="150" t="s">
        <v>3625</v>
      </c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</row>
    <row r="6" spans="1:55" ht="15.95" customHeight="1" thickBot="1" x14ac:dyDescent="0.3">
      <c r="A6" s="765"/>
      <c r="B6" s="765"/>
      <c r="C6" s="765"/>
      <c r="D6" s="765"/>
      <c r="E6" s="765"/>
      <c r="F6" s="760" t="s">
        <v>3626</v>
      </c>
      <c r="G6" s="762" t="s">
        <v>3490</v>
      </c>
      <c r="H6" s="763"/>
      <c r="I6" s="763"/>
      <c r="J6" s="764"/>
      <c r="K6" s="760" t="s">
        <v>3627</v>
      </c>
      <c r="L6" s="762" t="s">
        <v>3490</v>
      </c>
      <c r="M6" s="763"/>
      <c r="N6" s="763"/>
      <c r="O6" s="764"/>
      <c r="P6" s="760" t="s">
        <v>3628</v>
      </c>
      <c r="Q6" s="762" t="s">
        <v>3490</v>
      </c>
      <c r="R6" s="763"/>
      <c r="S6" s="763"/>
      <c r="T6" s="764"/>
      <c r="U6" s="760" t="s">
        <v>3629</v>
      </c>
      <c r="V6" s="762" t="s">
        <v>3490</v>
      </c>
      <c r="W6" s="763"/>
      <c r="X6" s="763"/>
      <c r="Y6" s="764"/>
      <c r="Z6" s="760" t="s">
        <v>3631</v>
      </c>
      <c r="AA6" s="762" t="s">
        <v>3490</v>
      </c>
      <c r="AB6" s="763"/>
      <c r="AC6" s="763"/>
      <c r="AD6" s="764"/>
      <c r="AE6" s="760" t="s">
        <v>3630</v>
      </c>
      <c r="AF6" s="762" t="s">
        <v>3490</v>
      </c>
      <c r="AG6" s="763"/>
      <c r="AH6" s="763"/>
      <c r="AI6" s="764"/>
      <c r="AJ6" s="760" t="s">
        <v>3735</v>
      </c>
      <c r="AK6" s="762" t="s">
        <v>3490</v>
      </c>
      <c r="AL6" s="763"/>
      <c r="AM6" s="763"/>
      <c r="AN6" s="764"/>
      <c r="AO6" s="760" t="s">
        <v>3736</v>
      </c>
      <c r="AP6" s="762" t="s">
        <v>3490</v>
      </c>
      <c r="AQ6" s="763"/>
      <c r="AR6" s="763"/>
      <c r="AS6" s="764"/>
      <c r="AT6" s="760" t="s">
        <v>3746</v>
      </c>
      <c r="AU6" s="762" t="s">
        <v>3490</v>
      </c>
      <c r="AV6" s="763"/>
      <c r="AW6" s="763"/>
      <c r="AX6" s="764"/>
      <c r="AY6" s="760" t="s">
        <v>3747</v>
      </c>
      <c r="AZ6" s="762" t="s">
        <v>3490</v>
      </c>
      <c r="BA6" s="763"/>
      <c r="BB6" s="763"/>
      <c r="BC6" s="764"/>
    </row>
    <row r="7" spans="1:55" ht="34.5" customHeight="1" thickBot="1" x14ac:dyDescent="0.3">
      <c r="A7" s="766"/>
      <c r="B7" s="766"/>
      <c r="C7" s="766"/>
      <c r="D7" s="766"/>
      <c r="E7" s="766"/>
      <c r="F7" s="761"/>
      <c r="G7" s="152" t="s">
        <v>3621</v>
      </c>
      <c r="H7" s="152" t="s">
        <v>3622</v>
      </c>
      <c r="I7" s="152" t="s">
        <v>3623</v>
      </c>
      <c r="J7" s="152" t="s">
        <v>3624</v>
      </c>
      <c r="K7" s="761"/>
      <c r="L7" s="152" t="s">
        <v>3621</v>
      </c>
      <c r="M7" s="152" t="s">
        <v>3622</v>
      </c>
      <c r="N7" s="152" t="s">
        <v>3623</v>
      </c>
      <c r="O7" s="152" t="s">
        <v>3624</v>
      </c>
      <c r="P7" s="761"/>
      <c r="Q7" s="152" t="s">
        <v>3621</v>
      </c>
      <c r="R7" s="152" t="s">
        <v>3622</v>
      </c>
      <c r="S7" s="152" t="s">
        <v>3623</v>
      </c>
      <c r="T7" s="152" t="s">
        <v>3624</v>
      </c>
      <c r="U7" s="761"/>
      <c r="V7" s="152" t="s">
        <v>3621</v>
      </c>
      <c r="W7" s="152" t="s">
        <v>3622</v>
      </c>
      <c r="X7" s="152" t="s">
        <v>3623</v>
      </c>
      <c r="Y7" s="152" t="s">
        <v>3624</v>
      </c>
      <c r="Z7" s="761"/>
      <c r="AA7" s="152" t="s">
        <v>3621</v>
      </c>
      <c r="AB7" s="152" t="s">
        <v>3622</v>
      </c>
      <c r="AC7" s="152" t="s">
        <v>3623</v>
      </c>
      <c r="AD7" s="152" t="s">
        <v>3624</v>
      </c>
      <c r="AE7" s="761"/>
      <c r="AF7" s="152" t="s">
        <v>3621</v>
      </c>
      <c r="AG7" s="152" t="s">
        <v>3622</v>
      </c>
      <c r="AH7" s="152" t="s">
        <v>3623</v>
      </c>
      <c r="AI7" s="152" t="s">
        <v>3624</v>
      </c>
      <c r="AJ7" s="761"/>
      <c r="AK7" s="152" t="s">
        <v>3621</v>
      </c>
      <c r="AL7" s="152" t="s">
        <v>3622</v>
      </c>
      <c r="AM7" s="152" t="s">
        <v>3623</v>
      </c>
      <c r="AN7" s="152" t="s">
        <v>3624</v>
      </c>
      <c r="AO7" s="761"/>
      <c r="AP7" s="152" t="s">
        <v>3621</v>
      </c>
      <c r="AQ7" s="152" t="s">
        <v>3622</v>
      </c>
      <c r="AR7" s="152" t="s">
        <v>3623</v>
      </c>
      <c r="AS7" s="152" t="s">
        <v>3624</v>
      </c>
      <c r="AT7" s="761"/>
      <c r="AU7" s="152" t="s">
        <v>3621</v>
      </c>
      <c r="AV7" s="152" t="s">
        <v>3622</v>
      </c>
      <c r="AW7" s="152" t="s">
        <v>3623</v>
      </c>
      <c r="AX7" s="152" t="s">
        <v>3624</v>
      </c>
      <c r="AY7" s="761"/>
      <c r="AZ7" s="152" t="s">
        <v>3621</v>
      </c>
      <c r="BA7" s="152" t="s">
        <v>3622</v>
      </c>
      <c r="BB7" s="152" t="s">
        <v>3623</v>
      </c>
      <c r="BC7" s="152" t="s">
        <v>3624</v>
      </c>
    </row>
    <row r="8" spans="1:55" ht="16.5" thickBot="1" x14ac:dyDescent="0.3">
      <c r="A8" s="153">
        <v>1</v>
      </c>
      <c r="B8" s="154">
        <v>2</v>
      </c>
      <c r="C8" s="153">
        <v>3</v>
      </c>
      <c r="D8" s="154">
        <v>4</v>
      </c>
      <c r="E8" s="153">
        <v>5</v>
      </c>
      <c r="F8" s="154">
        <v>6</v>
      </c>
      <c r="G8" s="153">
        <v>7</v>
      </c>
      <c r="H8" s="154">
        <v>8</v>
      </c>
      <c r="I8" s="153">
        <v>9</v>
      </c>
      <c r="J8" s="154">
        <v>10</v>
      </c>
      <c r="K8" s="153">
        <v>11</v>
      </c>
      <c r="L8" s="154">
        <v>12</v>
      </c>
      <c r="M8" s="153">
        <v>13</v>
      </c>
      <c r="N8" s="154">
        <v>14</v>
      </c>
      <c r="O8" s="153">
        <v>15</v>
      </c>
      <c r="P8" s="154">
        <v>16</v>
      </c>
      <c r="Q8" s="153">
        <v>17</v>
      </c>
      <c r="R8" s="154">
        <v>18</v>
      </c>
      <c r="S8" s="153">
        <v>19</v>
      </c>
      <c r="T8" s="154">
        <v>20</v>
      </c>
      <c r="U8" s="153">
        <v>21</v>
      </c>
      <c r="V8" s="154">
        <v>22</v>
      </c>
      <c r="W8" s="153">
        <v>23</v>
      </c>
      <c r="X8" s="154">
        <v>24</v>
      </c>
      <c r="Y8" s="153">
        <v>25</v>
      </c>
      <c r="Z8" s="154">
        <v>26</v>
      </c>
      <c r="AA8" s="153">
        <v>27</v>
      </c>
      <c r="AB8" s="154">
        <v>28</v>
      </c>
      <c r="AC8" s="153">
        <v>29</v>
      </c>
      <c r="AD8" s="154">
        <v>30</v>
      </c>
      <c r="AE8" s="153">
        <v>31</v>
      </c>
      <c r="AF8" s="154">
        <v>32</v>
      </c>
      <c r="AG8" s="153">
        <v>33</v>
      </c>
      <c r="AH8" s="154">
        <v>34</v>
      </c>
      <c r="AI8" s="153">
        <v>35</v>
      </c>
      <c r="AJ8" s="154">
        <v>36</v>
      </c>
      <c r="AK8" s="153">
        <v>37</v>
      </c>
      <c r="AL8" s="154">
        <v>38</v>
      </c>
      <c r="AM8" s="153">
        <v>39</v>
      </c>
      <c r="AN8" s="154">
        <v>40</v>
      </c>
      <c r="AO8" s="153">
        <v>41</v>
      </c>
      <c r="AP8" s="154">
        <v>42</v>
      </c>
      <c r="AQ8" s="153">
        <v>43</v>
      </c>
      <c r="AR8" s="154">
        <v>44</v>
      </c>
      <c r="AS8" s="153">
        <v>45</v>
      </c>
      <c r="AT8" s="154">
        <v>46</v>
      </c>
      <c r="AU8" s="153">
        <v>47</v>
      </c>
      <c r="AV8" s="154">
        <v>48</v>
      </c>
      <c r="AW8" s="153">
        <v>49</v>
      </c>
      <c r="AX8" s="154">
        <v>50</v>
      </c>
      <c r="AY8" s="153">
        <v>51</v>
      </c>
      <c r="AZ8" s="154">
        <v>52</v>
      </c>
      <c r="BA8" s="153">
        <v>53</v>
      </c>
      <c r="BB8" s="154">
        <v>54</v>
      </c>
      <c r="BC8" s="153">
        <v>55</v>
      </c>
    </row>
    <row r="9" spans="1:55" ht="36.75" customHeight="1" x14ac:dyDescent="0.25">
      <c r="A9" s="159"/>
      <c r="B9" s="207" t="s">
        <v>3928</v>
      </c>
      <c r="C9" s="193">
        <f>SUM(D9:E9)</f>
        <v>0</v>
      </c>
      <c r="D9" s="172"/>
      <c r="E9" s="193">
        <f>SUM(F9,K9,P9,U9,Z9,AE9,AJ9,AO9,AT9,AY9)</f>
        <v>0</v>
      </c>
      <c r="F9" s="186">
        <f>SUM(G9:J9)</f>
        <v>0</v>
      </c>
      <c r="G9" s="184">
        <f>SUM(G10,G17,G18)</f>
        <v>0</v>
      </c>
      <c r="H9" s="176">
        <f t="shared" ref="H9:AI9" si="0">SUM(H10,H17,H18)</f>
        <v>0</v>
      </c>
      <c r="I9" s="176">
        <f t="shared" si="0"/>
        <v>0</v>
      </c>
      <c r="J9" s="179">
        <f t="shared" si="0"/>
        <v>0</v>
      </c>
      <c r="K9" s="186">
        <f>SUM(L9:O9)</f>
        <v>0</v>
      </c>
      <c r="L9" s="184">
        <f t="shared" si="0"/>
        <v>0</v>
      </c>
      <c r="M9" s="176">
        <f t="shared" si="0"/>
        <v>0</v>
      </c>
      <c r="N9" s="176">
        <f t="shared" si="0"/>
        <v>0</v>
      </c>
      <c r="O9" s="179">
        <f t="shared" si="0"/>
        <v>0</v>
      </c>
      <c r="P9" s="186">
        <f>SUM(Q9:T9)</f>
        <v>0</v>
      </c>
      <c r="Q9" s="184">
        <f t="shared" si="0"/>
        <v>0</v>
      </c>
      <c r="R9" s="176">
        <f t="shared" si="0"/>
        <v>0</v>
      </c>
      <c r="S9" s="176">
        <f t="shared" si="0"/>
        <v>0</v>
      </c>
      <c r="T9" s="179">
        <f t="shared" si="0"/>
        <v>0</v>
      </c>
      <c r="U9" s="186">
        <f>SUM(V9:Y9)</f>
        <v>0</v>
      </c>
      <c r="V9" s="184">
        <f t="shared" si="0"/>
        <v>0</v>
      </c>
      <c r="W9" s="176">
        <f t="shared" si="0"/>
        <v>0</v>
      </c>
      <c r="X9" s="176">
        <f t="shared" si="0"/>
        <v>0</v>
      </c>
      <c r="Y9" s="179">
        <f t="shared" si="0"/>
        <v>0</v>
      </c>
      <c r="Z9" s="186">
        <f>SUM(AA9:AD9)</f>
        <v>0</v>
      </c>
      <c r="AA9" s="184">
        <f t="shared" si="0"/>
        <v>0</v>
      </c>
      <c r="AB9" s="176">
        <f t="shared" si="0"/>
        <v>0</v>
      </c>
      <c r="AC9" s="176">
        <f t="shared" si="0"/>
        <v>0</v>
      </c>
      <c r="AD9" s="179">
        <f t="shared" si="0"/>
        <v>0</v>
      </c>
      <c r="AE9" s="186">
        <f>SUM(AF9:AI9)</f>
        <v>0</v>
      </c>
      <c r="AF9" s="184">
        <f t="shared" si="0"/>
        <v>0</v>
      </c>
      <c r="AG9" s="176">
        <f t="shared" si="0"/>
        <v>0</v>
      </c>
      <c r="AH9" s="176">
        <f t="shared" si="0"/>
        <v>0</v>
      </c>
      <c r="AI9" s="177">
        <f t="shared" si="0"/>
        <v>0</v>
      </c>
      <c r="AJ9" s="186">
        <f t="shared" ref="AJ9:AJ14" si="1">SUM(AK9:AN9)</f>
        <v>0</v>
      </c>
      <c r="AK9" s="184">
        <f>SUM(AK10,AK17,AK18)</f>
        <v>0</v>
      </c>
      <c r="AL9" s="176">
        <f>SUM(AL10,AL17,AL18)</f>
        <v>0</v>
      </c>
      <c r="AM9" s="176">
        <f>SUM(AM10,AM17,AM18)</f>
        <v>0</v>
      </c>
      <c r="AN9" s="177">
        <f>SUM(AN10,AN17,AN18)</f>
        <v>0</v>
      </c>
      <c r="AO9" s="186">
        <f t="shared" ref="AO9:AO14" si="2">SUM(AP9:AS9)</f>
        <v>0</v>
      </c>
      <c r="AP9" s="184">
        <f>SUM(AP10,AP17,AP18)</f>
        <v>0</v>
      </c>
      <c r="AQ9" s="176">
        <f>SUM(AQ10,AQ17,AQ18)</f>
        <v>0</v>
      </c>
      <c r="AR9" s="176">
        <f>SUM(AR10,AR17,AR18)</f>
        <v>0</v>
      </c>
      <c r="AS9" s="177">
        <f>SUM(AS10,AS17,AS18)</f>
        <v>0</v>
      </c>
      <c r="AT9" s="186">
        <f t="shared" ref="AT9:AT14" si="3">SUM(AU9:AX9)</f>
        <v>0</v>
      </c>
      <c r="AU9" s="184">
        <f>SUM(AU10,AU17,AU18)</f>
        <v>0</v>
      </c>
      <c r="AV9" s="176">
        <f>SUM(AV10,AV17,AV18)</f>
        <v>0</v>
      </c>
      <c r="AW9" s="176">
        <f>SUM(AW10,AW17,AW18)</f>
        <v>0</v>
      </c>
      <c r="AX9" s="177">
        <f>SUM(AX10,AX17,AX18)</f>
        <v>0</v>
      </c>
      <c r="AY9" s="186">
        <f t="shared" ref="AY9:AY14" si="4">SUM(AZ9:BC9)</f>
        <v>0</v>
      </c>
      <c r="AZ9" s="184">
        <f>SUM(AZ10,AZ17,AZ18)</f>
        <v>0</v>
      </c>
      <c r="BA9" s="176">
        <f>SUM(BA10,BA17,BA18)</f>
        <v>0</v>
      </c>
      <c r="BB9" s="176">
        <f>SUM(BB10,BB17,BB18)</f>
        <v>0</v>
      </c>
      <c r="BC9" s="177">
        <f>SUM(BC10,BC17,BC18)</f>
        <v>0</v>
      </c>
    </row>
    <row r="10" spans="1:55" ht="31.5" x14ac:dyDescent="0.25">
      <c r="A10" s="160" t="s">
        <v>3496</v>
      </c>
      <c r="B10" s="208" t="s">
        <v>3650</v>
      </c>
      <c r="C10" s="194">
        <f t="shared" ref="C10:C25" si="5">SUM(D10:E10)</f>
        <v>0</v>
      </c>
      <c r="D10" s="199"/>
      <c r="E10" s="194">
        <f>SUM(F10,K10,P10,U10,Z10,AE10,AJ10,AO10,AT10,AY10)</f>
        <v>0</v>
      </c>
      <c r="F10" s="187">
        <f>SUM(G10:J10)</f>
        <v>0</v>
      </c>
      <c r="G10" s="168">
        <f>SUM(G11,G13,G15)</f>
        <v>0</v>
      </c>
      <c r="H10" s="155">
        <f t="shared" ref="H10:AI10" si="6">SUM(H11,H13,H15)</f>
        <v>0</v>
      </c>
      <c r="I10" s="155">
        <f t="shared" si="6"/>
        <v>0</v>
      </c>
      <c r="J10" s="180">
        <f t="shared" si="6"/>
        <v>0</v>
      </c>
      <c r="K10" s="187">
        <f>SUM(L10:O10)</f>
        <v>0</v>
      </c>
      <c r="L10" s="168">
        <f t="shared" si="6"/>
        <v>0</v>
      </c>
      <c r="M10" s="155">
        <f t="shared" si="6"/>
        <v>0</v>
      </c>
      <c r="N10" s="155">
        <f t="shared" si="6"/>
        <v>0</v>
      </c>
      <c r="O10" s="180">
        <f t="shared" si="6"/>
        <v>0</v>
      </c>
      <c r="P10" s="187">
        <f>SUM(Q10:T10)</f>
        <v>0</v>
      </c>
      <c r="Q10" s="168">
        <f t="shared" si="6"/>
        <v>0</v>
      </c>
      <c r="R10" s="155">
        <f t="shared" si="6"/>
        <v>0</v>
      </c>
      <c r="S10" s="155">
        <f t="shared" si="6"/>
        <v>0</v>
      </c>
      <c r="T10" s="180">
        <f t="shared" si="6"/>
        <v>0</v>
      </c>
      <c r="U10" s="187">
        <f>SUM(V10:Y10)</f>
        <v>0</v>
      </c>
      <c r="V10" s="168">
        <f t="shared" si="6"/>
        <v>0</v>
      </c>
      <c r="W10" s="155">
        <f t="shared" si="6"/>
        <v>0</v>
      </c>
      <c r="X10" s="155">
        <f t="shared" si="6"/>
        <v>0</v>
      </c>
      <c r="Y10" s="180">
        <f t="shared" si="6"/>
        <v>0</v>
      </c>
      <c r="Z10" s="187">
        <f>SUM(AA10:AD10)</f>
        <v>0</v>
      </c>
      <c r="AA10" s="168">
        <f t="shared" si="6"/>
        <v>0</v>
      </c>
      <c r="AB10" s="155">
        <f t="shared" si="6"/>
        <v>0</v>
      </c>
      <c r="AC10" s="155">
        <f t="shared" si="6"/>
        <v>0</v>
      </c>
      <c r="AD10" s="180">
        <f t="shared" si="6"/>
        <v>0</v>
      </c>
      <c r="AE10" s="187">
        <f>SUM(AF10:AI10)</f>
        <v>0</v>
      </c>
      <c r="AF10" s="168">
        <f t="shared" si="6"/>
        <v>0</v>
      </c>
      <c r="AG10" s="155">
        <f t="shared" si="6"/>
        <v>0</v>
      </c>
      <c r="AH10" s="155">
        <f t="shared" si="6"/>
        <v>0</v>
      </c>
      <c r="AI10" s="167">
        <f t="shared" si="6"/>
        <v>0</v>
      </c>
      <c r="AJ10" s="187">
        <f t="shared" si="1"/>
        <v>0</v>
      </c>
      <c r="AK10" s="168">
        <f>SUM(AK11,AK13,AK15)</f>
        <v>0</v>
      </c>
      <c r="AL10" s="155">
        <f>SUM(AL11,AL13,AL15)</f>
        <v>0</v>
      </c>
      <c r="AM10" s="155">
        <f>SUM(AM11,AM13,AM15)</f>
        <v>0</v>
      </c>
      <c r="AN10" s="167">
        <f>SUM(AN11,AN13,AN15)</f>
        <v>0</v>
      </c>
      <c r="AO10" s="187">
        <f t="shared" si="2"/>
        <v>0</v>
      </c>
      <c r="AP10" s="168">
        <f>SUM(AP11,AP13,AP15)</f>
        <v>0</v>
      </c>
      <c r="AQ10" s="155">
        <f>SUM(AQ11,AQ13,AQ15)</f>
        <v>0</v>
      </c>
      <c r="AR10" s="155">
        <f>SUM(AR11,AR13,AR15)</f>
        <v>0</v>
      </c>
      <c r="AS10" s="167">
        <f>SUM(AS11,AS13,AS15)</f>
        <v>0</v>
      </c>
      <c r="AT10" s="187">
        <f t="shared" si="3"/>
        <v>0</v>
      </c>
      <c r="AU10" s="168">
        <f>SUM(AU11,AU13,AU15)</f>
        <v>0</v>
      </c>
      <c r="AV10" s="155">
        <f>SUM(AV11,AV13,AV15)</f>
        <v>0</v>
      </c>
      <c r="AW10" s="155">
        <f>SUM(AW11,AW13,AW15)</f>
        <v>0</v>
      </c>
      <c r="AX10" s="167">
        <f>SUM(AX11,AX13,AX15)</f>
        <v>0</v>
      </c>
      <c r="AY10" s="187">
        <f t="shared" si="4"/>
        <v>0</v>
      </c>
      <c r="AZ10" s="168">
        <f>SUM(AZ11,AZ13,AZ15)</f>
        <v>0</v>
      </c>
      <c r="BA10" s="155">
        <f>SUM(BA11,BA13,BA15)</f>
        <v>0</v>
      </c>
      <c r="BB10" s="155">
        <f>SUM(BB11,BB13,BB15)</f>
        <v>0</v>
      </c>
      <c r="BC10" s="167">
        <f>SUM(BC11,BC13,BC15)</f>
        <v>0</v>
      </c>
    </row>
    <row r="11" spans="1:55" x14ac:dyDescent="0.25">
      <c r="A11" s="160" t="s">
        <v>3231</v>
      </c>
      <c r="B11" s="208" t="s">
        <v>3241</v>
      </c>
      <c r="C11" s="194">
        <f t="shared" si="5"/>
        <v>0</v>
      </c>
      <c r="D11" s="199"/>
      <c r="E11" s="194">
        <f t="shared" ref="E11:E18" si="7">SUM(F11,K11,P11,U11,Z11,AE11,AJ11,AO11,AT11,AY11)</f>
        <v>0</v>
      </c>
      <c r="F11" s="187">
        <f t="shared" ref="F11:F18" si="8">SUM(G11:J11)</f>
        <v>0</v>
      </c>
      <c r="G11" s="168"/>
      <c r="H11" s="155"/>
      <c r="I11" s="155"/>
      <c r="J11" s="180"/>
      <c r="K11" s="187">
        <f t="shared" ref="K11:K18" si="9">SUM(L11:O11)</f>
        <v>0</v>
      </c>
      <c r="L11" s="168"/>
      <c r="M11" s="155"/>
      <c r="N11" s="155"/>
      <c r="O11" s="180"/>
      <c r="P11" s="187">
        <f t="shared" ref="P11:P18" si="10">SUM(Q11:T11)</f>
        <v>0</v>
      </c>
      <c r="Q11" s="168"/>
      <c r="R11" s="155"/>
      <c r="S11" s="155"/>
      <c r="T11" s="180"/>
      <c r="U11" s="187">
        <f t="shared" ref="U11:U18" si="11">SUM(V11:Y11)</f>
        <v>0</v>
      </c>
      <c r="V11" s="168"/>
      <c r="W11" s="155"/>
      <c r="X11" s="155"/>
      <c r="Y11" s="180"/>
      <c r="Z11" s="187">
        <f t="shared" ref="Z11:Z18" si="12">SUM(AA11:AD11)</f>
        <v>0</v>
      </c>
      <c r="AA11" s="168"/>
      <c r="AB11" s="155"/>
      <c r="AC11" s="155"/>
      <c r="AD11" s="180"/>
      <c r="AE11" s="187">
        <f t="shared" ref="AE11:AE18" si="13">SUM(AF11:AI11)</f>
        <v>0</v>
      </c>
      <c r="AF11" s="168"/>
      <c r="AG11" s="163"/>
      <c r="AH11" s="163"/>
      <c r="AI11" s="165"/>
      <c r="AJ11" s="187">
        <f t="shared" si="1"/>
        <v>0</v>
      </c>
      <c r="AK11" s="168"/>
      <c r="AL11" s="163"/>
      <c r="AM11" s="163"/>
      <c r="AN11" s="165"/>
      <c r="AO11" s="187">
        <f t="shared" si="2"/>
        <v>0</v>
      </c>
      <c r="AP11" s="168"/>
      <c r="AQ11" s="163"/>
      <c r="AR11" s="163"/>
      <c r="AS11" s="165"/>
      <c r="AT11" s="187">
        <f t="shared" si="3"/>
        <v>0</v>
      </c>
      <c r="AU11" s="168"/>
      <c r="AV11" s="163"/>
      <c r="AW11" s="163"/>
      <c r="AX11" s="165"/>
      <c r="AY11" s="187">
        <f t="shared" si="4"/>
        <v>0</v>
      </c>
      <c r="AZ11" s="168"/>
      <c r="BA11" s="163"/>
      <c r="BB11" s="163"/>
      <c r="BC11" s="165"/>
    </row>
    <row r="12" spans="1:55" x14ac:dyDescent="0.25">
      <c r="A12" s="160"/>
      <c r="B12" s="208" t="s">
        <v>3590</v>
      </c>
      <c r="C12" s="194">
        <f t="shared" si="5"/>
        <v>0</v>
      </c>
      <c r="D12" s="199"/>
      <c r="E12" s="194">
        <f t="shared" si="7"/>
        <v>0</v>
      </c>
      <c r="F12" s="187">
        <f t="shared" si="8"/>
        <v>0</v>
      </c>
      <c r="G12" s="168">
        <f>G11*'налоговые ставки'!$D$5</f>
        <v>0</v>
      </c>
      <c r="H12" s="168">
        <f>H11*'налоговые ставки'!$D$5</f>
        <v>0</v>
      </c>
      <c r="I12" s="168">
        <f>I11*'налоговые ставки'!$D$5</f>
        <v>0</v>
      </c>
      <c r="J12" s="168">
        <f>J11*'налоговые ставки'!$D$5</f>
        <v>0</v>
      </c>
      <c r="K12" s="187">
        <f t="shared" si="9"/>
        <v>0</v>
      </c>
      <c r="L12" s="168">
        <f>L11*'налоговые ставки'!$D$5</f>
        <v>0</v>
      </c>
      <c r="M12" s="168">
        <f>M11*'налоговые ставки'!$D$5</f>
        <v>0</v>
      </c>
      <c r="N12" s="168">
        <f>N11*'налоговые ставки'!$D$5</f>
        <v>0</v>
      </c>
      <c r="O12" s="168">
        <f>O11*'налоговые ставки'!$D$5</f>
        <v>0</v>
      </c>
      <c r="P12" s="187">
        <f t="shared" si="10"/>
        <v>0</v>
      </c>
      <c r="Q12" s="168">
        <f>Q11*'налоговые ставки'!$D$5</f>
        <v>0</v>
      </c>
      <c r="R12" s="168">
        <f>R11*'налоговые ставки'!$D$5</f>
        <v>0</v>
      </c>
      <c r="S12" s="168">
        <f>S11*'налоговые ставки'!$D$5</f>
        <v>0</v>
      </c>
      <c r="T12" s="168">
        <f>T11*'налоговые ставки'!$D$5</f>
        <v>0</v>
      </c>
      <c r="U12" s="187">
        <f t="shared" si="11"/>
        <v>0</v>
      </c>
      <c r="V12" s="168">
        <f>V11*'налоговые ставки'!$D$5</f>
        <v>0</v>
      </c>
      <c r="W12" s="168">
        <f>W11*'налоговые ставки'!$D$5</f>
        <v>0</v>
      </c>
      <c r="X12" s="168">
        <f>X11*'налоговые ставки'!$D$5</f>
        <v>0</v>
      </c>
      <c r="Y12" s="168">
        <f>Y11*'налоговые ставки'!$D$5</f>
        <v>0</v>
      </c>
      <c r="Z12" s="187">
        <f t="shared" si="12"/>
        <v>0</v>
      </c>
      <c r="AA12" s="168">
        <f>AA11*'налоговые ставки'!$D$5</f>
        <v>0</v>
      </c>
      <c r="AB12" s="168">
        <f>AB11*'налоговые ставки'!$D$5</f>
        <v>0</v>
      </c>
      <c r="AC12" s="168">
        <f>AC11*'налоговые ставки'!$D$5</f>
        <v>0</v>
      </c>
      <c r="AD12" s="168">
        <f>AD11*'налоговые ставки'!$D$5</f>
        <v>0</v>
      </c>
      <c r="AE12" s="187">
        <f t="shared" si="13"/>
        <v>0</v>
      </c>
      <c r="AF12" s="168">
        <f>AF11*'налоговые ставки'!$D$5</f>
        <v>0</v>
      </c>
      <c r="AG12" s="168">
        <f>AG11*'налоговые ставки'!$D$5</f>
        <v>0</v>
      </c>
      <c r="AH12" s="168">
        <f>AH11*'налоговые ставки'!$D$5</f>
        <v>0</v>
      </c>
      <c r="AI12" s="168">
        <f>AI11*'налоговые ставки'!$D$5</f>
        <v>0</v>
      </c>
      <c r="AJ12" s="187">
        <f t="shared" si="1"/>
        <v>0</v>
      </c>
      <c r="AK12" s="168">
        <f>AK11*'налоговые ставки'!$D$5</f>
        <v>0</v>
      </c>
      <c r="AL12" s="168">
        <f>AL11*'налоговые ставки'!$D$5</f>
        <v>0</v>
      </c>
      <c r="AM12" s="168">
        <f>AM11*'налоговые ставки'!$D$5</f>
        <v>0</v>
      </c>
      <c r="AN12" s="168">
        <f>AN11*'налоговые ставки'!$D$5</f>
        <v>0</v>
      </c>
      <c r="AO12" s="187">
        <f t="shared" si="2"/>
        <v>0</v>
      </c>
      <c r="AP12" s="168">
        <f>AP11*'налоговые ставки'!$D$5</f>
        <v>0</v>
      </c>
      <c r="AQ12" s="168">
        <f>AQ11*'налоговые ставки'!$D$5</f>
        <v>0</v>
      </c>
      <c r="AR12" s="168">
        <f>AR11*'налоговые ставки'!$D$5</f>
        <v>0</v>
      </c>
      <c r="AS12" s="168">
        <f>AS11*'налоговые ставки'!$D$5</f>
        <v>0</v>
      </c>
      <c r="AT12" s="187">
        <f t="shared" si="3"/>
        <v>0</v>
      </c>
      <c r="AU12" s="168">
        <f>AU11*'налоговые ставки'!$D$5</f>
        <v>0</v>
      </c>
      <c r="AV12" s="168">
        <f>AV11*'налоговые ставки'!$D$5</f>
        <v>0</v>
      </c>
      <c r="AW12" s="168">
        <f>AW11*'налоговые ставки'!$D$5</f>
        <v>0</v>
      </c>
      <c r="AX12" s="168">
        <f>AX11*'налоговые ставки'!$D$5</f>
        <v>0</v>
      </c>
      <c r="AY12" s="187">
        <f t="shared" si="4"/>
        <v>0</v>
      </c>
      <c r="AZ12" s="168">
        <f>AZ11*'налоговые ставки'!$D$5</f>
        <v>0</v>
      </c>
      <c r="BA12" s="168">
        <f>BA11*'налоговые ставки'!$D$5</f>
        <v>0</v>
      </c>
      <c r="BB12" s="168">
        <f>BB11*'налоговые ставки'!$D$5</f>
        <v>0</v>
      </c>
      <c r="BC12" s="168">
        <f>BC11*'налоговые ставки'!$D$5</f>
        <v>0</v>
      </c>
    </row>
    <row r="13" spans="1:55" x14ac:dyDescent="0.25">
      <c r="A13" s="160" t="s">
        <v>3232</v>
      </c>
      <c r="B13" s="209" t="s">
        <v>3240</v>
      </c>
      <c r="C13" s="194">
        <f t="shared" si="5"/>
        <v>0</v>
      </c>
      <c r="D13" s="199"/>
      <c r="E13" s="194">
        <f t="shared" si="7"/>
        <v>0</v>
      </c>
      <c r="F13" s="187">
        <f t="shared" si="8"/>
        <v>0</v>
      </c>
      <c r="G13" s="168"/>
      <c r="H13" s="155"/>
      <c r="I13" s="155"/>
      <c r="J13" s="180"/>
      <c r="K13" s="187">
        <f t="shared" si="9"/>
        <v>0</v>
      </c>
      <c r="L13" s="168"/>
      <c r="M13" s="155"/>
      <c r="N13" s="155"/>
      <c r="O13" s="180"/>
      <c r="P13" s="187">
        <f t="shared" si="10"/>
        <v>0</v>
      </c>
      <c r="Q13" s="168"/>
      <c r="R13" s="155"/>
      <c r="S13" s="155"/>
      <c r="T13" s="180"/>
      <c r="U13" s="187">
        <f t="shared" si="11"/>
        <v>0</v>
      </c>
      <c r="V13" s="168"/>
      <c r="W13" s="155"/>
      <c r="X13" s="155"/>
      <c r="Y13" s="180"/>
      <c r="Z13" s="187">
        <f t="shared" si="12"/>
        <v>0</v>
      </c>
      <c r="AA13" s="168"/>
      <c r="AB13" s="155"/>
      <c r="AC13" s="155"/>
      <c r="AD13" s="180"/>
      <c r="AE13" s="187">
        <f t="shared" si="13"/>
        <v>0</v>
      </c>
      <c r="AF13" s="168"/>
      <c r="AG13" s="163"/>
      <c r="AH13" s="163"/>
      <c r="AI13" s="165"/>
      <c r="AJ13" s="187">
        <f t="shared" si="1"/>
        <v>0</v>
      </c>
      <c r="AK13" s="168"/>
      <c r="AL13" s="163"/>
      <c r="AM13" s="163"/>
      <c r="AN13" s="165"/>
      <c r="AO13" s="187">
        <f t="shared" si="2"/>
        <v>0</v>
      </c>
      <c r="AP13" s="168"/>
      <c r="AQ13" s="163"/>
      <c r="AR13" s="163"/>
      <c r="AS13" s="165"/>
      <c r="AT13" s="187">
        <f t="shared" si="3"/>
        <v>0</v>
      </c>
      <c r="AU13" s="168"/>
      <c r="AV13" s="163"/>
      <c r="AW13" s="163"/>
      <c r="AX13" s="165"/>
      <c r="AY13" s="187">
        <f t="shared" si="4"/>
        <v>0</v>
      </c>
      <c r="AZ13" s="168"/>
      <c r="BA13" s="163"/>
      <c r="BB13" s="163"/>
      <c r="BC13" s="165"/>
    </row>
    <row r="14" spans="1:55" x14ac:dyDescent="0.25">
      <c r="A14" s="160"/>
      <c r="B14" s="208" t="s">
        <v>3590</v>
      </c>
      <c r="C14" s="194">
        <f t="shared" si="5"/>
        <v>0</v>
      </c>
      <c r="D14" s="199"/>
      <c r="E14" s="194">
        <f t="shared" si="7"/>
        <v>0</v>
      </c>
      <c r="F14" s="187">
        <f>SUM(G14:J14)</f>
        <v>0</v>
      </c>
      <c r="G14" s="168">
        <f>G13*'налоговые ставки'!$D$5</f>
        <v>0</v>
      </c>
      <c r="H14" s="168">
        <f>H13*'налоговые ставки'!$D$5</f>
        <v>0</v>
      </c>
      <c r="I14" s="168">
        <f>I13*'налоговые ставки'!$D$5</f>
        <v>0</v>
      </c>
      <c r="J14" s="168">
        <f>J13*'налоговые ставки'!$D$5</f>
        <v>0</v>
      </c>
      <c r="K14" s="187">
        <f>SUM(L14:O14)</f>
        <v>0</v>
      </c>
      <c r="L14" s="168">
        <f>L13*'налоговые ставки'!$D$5</f>
        <v>0</v>
      </c>
      <c r="M14" s="168">
        <f>M13*'налоговые ставки'!$D$5</f>
        <v>0</v>
      </c>
      <c r="N14" s="168">
        <f>N13*'налоговые ставки'!$D$5</f>
        <v>0</v>
      </c>
      <c r="O14" s="168">
        <f>O13*'налоговые ставки'!$D$5</f>
        <v>0</v>
      </c>
      <c r="P14" s="187">
        <f>SUM(Q14:T14)</f>
        <v>0</v>
      </c>
      <c r="Q14" s="168">
        <f>Q13*'налоговые ставки'!$D$5</f>
        <v>0</v>
      </c>
      <c r="R14" s="168">
        <f>R13*'налоговые ставки'!$D$5</f>
        <v>0</v>
      </c>
      <c r="S14" s="168">
        <f>S13*'налоговые ставки'!$D$5</f>
        <v>0</v>
      </c>
      <c r="T14" s="168">
        <f>T13*'налоговые ставки'!$D$5</f>
        <v>0</v>
      </c>
      <c r="U14" s="187">
        <f>SUM(V14:Y14)</f>
        <v>0</v>
      </c>
      <c r="V14" s="168">
        <f>V13*'налоговые ставки'!$D$5</f>
        <v>0</v>
      </c>
      <c r="W14" s="168">
        <f>W13*'налоговые ставки'!$D$5</f>
        <v>0</v>
      </c>
      <c r="X14" s="168">
        <f>X13*'налоговые ставки'!$D$5</f>
        <v>0</v>
      </c>
      <c r="Y14" s="168">
        <f>Y13*'налоговые ставки'!$D$5</f>
        <v>0</v>
      </c>
      <c r="Z14" s="187">
        <f>SUM(AA14:AD14)</f>
        <v>0</v>
      </c>
      <c r="AA14" s="168">
        <f>AA13*'налоговые ставки'!$D$5</f>
        <v>0</v>
      </c>
      <c r="AB14" s="168">
        <f>AB13*'налоговые ставки'!$D$5</f>
        <v>0</v>
      </c>
      <c r="AC14" s="168">
        <f>AC13*'налоговые ставки'!$D$5</f>
        <v>0</v>
      </c>
      <c r="AD14" s="168">
        <f>AD13*'налоговые ставки'!$D$5</f>
        <v>0</v>
      </c>
      <c r="AE14" s="187">
        <f>SUM(AF14:AI14)</f>
        <v>0</v>
      </c>
      <c r="AF14" s="168">
        <f>AF13*'налоговые ставки'!$D$5</f>
        <v>0</v>
      </c>
      <c r="AG14" s="168">
        <f>AG13*'налоговые ставки'!$D$5</f>
        <v>0</v>
      </c>
      <c r="AH14" s="168">
        <f>AH13*'налоговые ставки'!$D$5</f>
        <v>0</v>
      </c>
      <c r="AI14" s="168">
        <f>AI13*'налоговые ставки'!$D$5</f>
        <v>0</v>
      </c>
      <c r="AJ14" s="187">
        <f t="shared" si="1"/>
        <v>0</v>
      </c>
      <c r="AK14" s="168">
        <f>AK13*'налоговые ставки'!$D$5</f>
        <v>0</v>
      </c>
      <c r="AL14" s="168">
        <f>AL13*'налоговые ставки'!$D$5</f>
        <v>0</v>
      </c>
      <c r="AM14" s="168">
        <f>AM13*'налоговые ставки'!$D$5</f>
        <v>0</v>
      </c>
      <c r="AN14" s="168">
        <f>AN13*'налоговые ставки'!$D$5</f>
        <v>0</v>
      </c>
      <c r="AO14" s="187">
        <f t="shared" si="2"/>
        <v>0</v>
      </c>
      <c r="AP14" s="168">
        <f>AP13*'налоговые ставки'!$D$5</f>
        <v>0</v>
      </c>
      <c r="AQ14" s="168">
        <f>AQ13*'налоговые ставки'!$D$5</f>
        <v>0</v>
      </c>
      <c r="AR14" s="168">
        <f>AR13*'налоговые ставки'!$D$5</f>
        <v>0</v>
      </c>
      <c r="AS14" s="168">
        <f>AS13*'налоговые ставки'!$D$5</f>
        <v>0</v>
      </c>
      <c r="AT14" s="187">
        <f t="shared" si="3"/>
        <v>0</v>
      </c>
      <c r="AU14" s="168">
        <f>AU13*'налоговые ставки'!$D$5</f>
        <v>0</v>
      </c>
      <c r="AV14" s="168">
        <f>AV13*'налоговые ставки'!$D$5</f>
        <v>0</v>
      </c>
      <c r="AW14" s="168">
        <f>AW13*'налоговые ставки'!$D$5</f>
        <v>0</v>
      </c>
      <c r="AX14" s="168">
        <f>AX13*'налоговые ставки'!$D$5</f>
        <v>0</v>
      </c>
      <c r="AY14" s="187">
        <f t="shared" si="4"/>
        <v>0</v>
      </c>
      <c r="AZ14" s="168">
        <f>AZ13*'налоговые ставки'!$D$5</f>
        <v>0</v>
      </c>
      <c r="BA14" s="168">
        <f>BA13*'налоговые ставки'!$D$5</f>
        <v>0</v>
      </c>
      <c r="BB14" s="168">
        <f>BB13*'налоговые ставки'!$D$5</f>
        <v>0</v>
      </c>
      <c r="BC14" s="168">
        <f>BC13*'налоговые ставки'!$D$5</f>
        <v>0</v>
      </c>
    </row>
    <row r="15" spans="1:55" x14ac:dyDescent="0.25">
      <c r="A15" s="160" t="s">
        <v>3233</v>
      </c>
      <c r="B15" s="208" t="s">
        <v>3576</v>
      </c>
      <c r="C15" s="194">
        <f t="shared" si="5"/>
        <v>0</v>
      </c>
      <c r="D15" s="199"/>
      <c r="E15" s="194">
        <f t="shared" si="7"/>
        <v>0</v>
      </c>
      <c r="F15" s="187">
        <f t="shared" si="8"/>
        <v>0</v>
      </c>
      <c r="G15" s="168"/>
      <c r="H15" s="155"/>
      <c r="I15" s="155"/>
      <c r="J15" s="180"/>
      <c r="K15" s="187">
        <f t="shared" si="9"/>
        <v>0</v>
      </c>
      <c r="L15" s="168"/>
      <c r="M15" s="155"/>
      <c r="N15" s="155"/>
      <c r="O15" s="180"/>
      <c r="P15" s="187">
        <f t="shared" si="10"/>
        <v>0</v>
      </c>
      <c r="Q15" s="168"/>
      <c r="R15" s="155"/>
      <c r="S15" s="155"/>
      <c r="T15" s="180"/>
      <c r="U15" s="187">
        <f t="shared" si="11"/>
        <v>0</v>
      </c>
      <c r="V15" s="168"/>
      <c r="W15" s="155"/>
      <c r="X15" s="155"/>
      <c r="Y15" s="180"/>
      <c r="Z15" s="187">
        <f t="shared" si="12"/>
        <v>0</v>
      </c>
      <c r="AA15" s="168"/>
      <c r="AB15" s="155"/>
      <c r="AC15" s="155"/>
      <c r="AD15" s="180"/>
      <c r="AE15" s="187">
        <f t="shared" si="13"/>
        <v>0</v>
      </c>
      <c r="AF15" s="168"/>
      <c r="AG15" s="163"/>
      <c r="AH15" s="163"/>
      <c r="AI15" s="165"/>
      <c r="AJ15" s="187">
        <f>SUM(AK15:AN15)</f>
        <v>0</v>
      </c>
      <c r="AK15" s="168"/>
      <c r="AL15" s="163"/>
      <c r="AM15" s="163"/>
      <c r="AN15" s="165"/>
      <c r="AO15" s="187">
        <f>SUM(AP15:AS15)</f>
        <v>0</v>
      </c>
      <c r="AP15" s="168"/>
      <c r="AQ15" s="163"/>
      <c r="AR15" s="163"/>
      <c r="AS15" s="165"/>
      <c r="AT15" s="187">
        <f>SUM(AU15:AX15)</f>
        <v>0</v>
      </c>
      <c r="AU15" s="168"/>
      <c r="AV15" s="163"/>
      <c r="AW15" s="163"/>
      <c r="AX15" s="165"/>
      <c r="AY15" s="187">
        <f>SUM(AZ15:BC15)</f>
        <v>0</v>
      </c>
      <c r="AZ15" s="168"/>
      <c r="BA15" s="163"/>
      <c r="BB15" s="163"/>
      <c r="BC15" s="165"/>
    </row>
    <row r="16" spans="1:55" x14ac:dyDescent="0.25">
      <c r="A16" s="160"/>
      <c r="B16" s="208" t="s">
        <v>3590</v>
      </c>
      <c r="C16" s="194">
        <f t="shared" si="5"/>
        <v>0</v>
      </c>
      <c r="D16" s="199"/>
      <c r="E16" s="194">
        <f t="shared" si="7"/>
        <v>0</v>
      </c>
      <c r="F16" s="187">
        <f t="shared" si="8"/>
        <v>0</v>
      </c>
      <c r="G16" s="168">
        <f>G15*'налоговые ставки'!$D$5</f>
        <v>0</v>
      </c>
      <c r="H16" s="168">
        <f>H15*'налоговые ставки'!$D$5</f>
        <v>0</v>
      </c>
      <c r="I16" s="168">
        <f>I15*'налоговые ставки'!$D$5</f>
        <v>0</v>
      </c>
      <c r="J16" s="168">
        <f>J15*'налоговые ставки'!$D$5</f>
        <v>0</v>
      </c>
      <c r="K16" s="187">
        <f t="shared" si="9"/>
        <v>0</v>
      </c>
      <c r="L16" s="168">
        <f>L15*'налоговые ставки'!$D$5</f>
        <v>0</v>
      </c>
      <c r="M16" s="168">
        <f>M15*'налоговые ставки'!$D$5</f>
        <v>0</v>
      </c>
      <c r="N16" s="168">
        <f>N15*'налоговые ставки'!$D$5</f>
        <v>0</v>
      </c>
      <c r="O16" s="168">
        <f>O15*'налоговые ставки'!$D$5</f>
        <v>0</v>
      </c>
      <c r="P16" s="187">
        <f t="shared" si="10"/>
        <v>0</v>
      </c>
      <c r="Q16" s="168">
        <f>Q15*'налоговые ставки'!$D$5</f>
        <v>0</v>
      </c>
      <c r="R16" s="168">
        <f>R15*'налоговые ставки'!$D$5</f>
        <v>0</v>
      </c>
      <c r="S16" s="168">
        <f>S15*'налоговые ставки'!$D$5</f>
        <v>0</v>
      </c>
      <c r="T16" s="168">
        <f>T15*'налоговые ставки'!$D$5</f>
        <v>0</v>
      </c>
      <c r="U16" s="187">
        <f t="shared" si="11"/>
        <v>0</v>
      </c>
      <c r="V16" s="168">
        <f>V15*'налоговые ставки'!$D$5</f>
        <v>0</v>
      </c>
      <c r="W16" s="168">
        <f>W15*'налоговые ставки'!$D$5</f>
        <v>0</v>
      </c>
      <c r="X16" s="168">
        <f>X15*'налоговые ставки'!$D$5</f>
        <v>0</v>
      </c>
      <c r="Y16" s="168">
        <f>Y15*'налоговые ставки'!$D$5</f>
        <v>0</v>
      </c>
      <c r="Z16" s="187">
        <f t="shared" si="12"/>
        <v>0</v>
      </c>
      <c r="AA16" s="168">
        <f>AA15*'налоговые ставки'!$D$5</f>
        <v>0</v>
      </c>
      <c r="AB16" s="168">
        <f>AB15*'налоговые ставки'!$D$5</f>
        <v>0</v>
      </c>
      <c r="AC16" s="168">
        <f>AC15*'налоговые ставки'!$D$5</f>
        <v>0</v>
      </c>
      <c r="AD16" s="168">
        <f>AD15*'налоговые ставки'!$D$5</f>
        <v>0</v>
      </c>
      <c r="AE16" s="187">
        <f t="shared" si="13"/>
        <v>0</v>
      </c>
      <c r="AF16" s="168">
        <f>AF15*'налоговые ставки'!$D$5</f>
        <v>0</v>
      </c>
      <c r="AG16" s="168">
        <f>AG15*'налоговые ставки'!$D$5</f>
        <v>0</v>
      </c>
      <c r="AH16" s="168">
        <f>AH15*'налоговые ставки'!$D$5</f>
        <v>0</v>
      </c>
      <c r="AI16" s="168">
        <f>AI15*'налоговые ставки'!$D$5</f>
        <v>0</v>
      </c>
      <c r="AJ16" s="187">
        <f>SUM(AK16:AN16)</f>
        <v>0</v>
      </c>
      <c r="AK16" s="168">
        <f>AK15*'налоговые ставки'!$D$5</f>
        <v>0</v>
      </c>
      <c r="AL16" s="168">
        <f>AL15*'налоговые ставки'!$D$5</f>
        <v>0</v>
      </c>
      <c r="AM16" s="168">
        <f>AM15*'налоговые ставки'!$D$5</f>
        <v>0</v>
      </c>
      <c r="AN16" s="168">
        <f>AN15*'налоговые ставки'!$D$5</f>
        <v>0</v>
      </c>
      <c r="AO16" s="187">
        <f>SUM(AP16:AS16)</f>
        <v>0</v>
      </c>
      <c r="AP16" s="168">
        <f>AP15*'налоговые ставки'!$D$5</f>
        <v>0</v>
      </c>
      <c r="AQ16" s="168">
        <f>AQ15*'налоговые ставки'!$D$5</f>
        <v>0</v>
      </c>
      <c r="AR16" s="168">
        <f>AR15*'налоговые ставки'!$D$5</f>
        <v>0</v>
      </c>
      <c r="AS16" s="168">
        <f>AS15*'налоговые ставки'!$D$5</f>
        <v>0</v>
      </c>
      <c r="AT16" s="187">
        <f>SUM(AU16:AX16)</f>
        <v>0</v>
      </c>
      <c r="AU16" s="168">
        <f>AU15*'налоговые ставки'!$D$5</f>
        <v>0</v>
      </c>
      <c r="AV16" s="168">
        <f>AV15*'налоговые ставки'!$D$5</f>
        <v>0</v>
      </c>
      <c r="AW16" s="168">
        <f>AW15*'налоговые ставки'!$D$5</f>
        <v>0</v>
      </c>
      <c r="AX16" s="168">
        <f>AX15*'налоговые ставки'!$D$5</f>
        <v>0</v>
      </c>
      <c r="AY16" s="187">
        <f>SUM(AZ16:BC16)</f>
        <v>0</v>
      </c>
      <c r="AZ16" s="168">
        <f>AZ15*'налоговые ставки'!$D$5</f>
        <v>0</v>
      </c>
      <c r="BA16" s="168">
        <f>BA15*'налоговые ставки'!$D$5</f>
        <v>0</v>
      </c>
      <c r="BB16" s="168">
        <f>BB15*'налоговые ставки'!$D$5</f>
        <v>0</v>
      </c>
      <c r="BC16" s="168">
        <f>BC15*'налоговые ставки'!$D$5</f>
        <v>0</v>
      </c>
    </row>
    <row r="17" spans="1:55" x14ac:dyDescent="0.25">
      <c r="A17" s="160" t="s">
        <v>3485</v>
      </c>
      <c r="B17" s="208" t="s">
        <v>1590</v>
      </c>
      <c r="C17" s="194">
        <f t="shared" si="5"/>
        <v>0</v>
      </c>
      <c r="D17" s="199"/>
      <c r="E17" s="194">
        <f t="shared" si="7"/>
        <v>0</v>
      </c>
      <c r="F17" s="187">
        <f t="shared" si="8"/>
        <v>0</v>
      </c>
      <c r="G17" s="168"/>
      <c r="H17" s="155"/>
      <c r="I17" s="155"/>
      <c r="J17" s="180"/>
      <c r="K17" s="187">
        <f t="shared" si="9"/>
        <v>0</v>
      </c>
      <c r="L17" s="168"/>
      <c r="M17" s="155"/>
      <c r="N17" s="155"/>
      <c r="O17" s="180"/>
      <c r="P17" s="187">
        <f t="shared" si="10"/>
        <v>0</v>
      </c>
      <c r="Q17" s="168"/>
      <c r="R17" s="155"/>
      <c r="S17" s="155"/>
      <c r="T17" s="180"/>
      <c r="U17" s="187">
        <f t="shared" si="11"/>
        <v>0</v>
      </c>
      <c r="V17" s="168"/>
      <c r="W17" s="155"/>
      <c r="X17" s="155"/>
      <c r="Y17" s="180"/>
      <c r="Z17" s="187">
        <f t="shared" si="12"/>
        <v>0</v>
      </c>
      <c r="AA17" s="168"/>
      <c r="AB17" s="155"/>
      <c r="AC17" s="155"/>
      <c r="AD17" s="180"/>
      <c r="AE17" s="187">
        <f t="shared" si="13"/>
        <v>0</v>
      </c>
      <c r="AF17" s="168"/>
      <c r="AG17" s="163"/>
      <c r="AH17" s="163"/>
      <c r="AI17" s="165"/>
      <c r="AJ17" s="187">
        <f>SUM(AK17:AN17)</f>
        <v>0</v>
      </c>
      <c r="AK17" s="168"/>
      <c r="AL17" s="163"/>
      <c r="AM17" s="163"/>
      <c r="AN17" s="165"/>
      <c r="AO17" s="187">
        <f>SUM(AP17:AS17)</f>
        <v>0</v>
      </c>
      <c r="AP17" s="168"/>
      <c r="AQ17" s="163"/>
      <c r="AR17" s="163"/>
      <c r="AS17" s="165"/>
      <c r="AT17" s="187">
        <f>SUM(AU17:AX17)</f>
        <v>0</v>
      </c>
      <c r="AU17" s="168"/>
      <c r="AV17" s="163"/>
      <c r="AW17" s="163"/>
      <c r="AX17" s="165"/>
      <c r="AY17" s="187">
        <f>SUM(AZ17:BC17)</f>
        <v>0</v>
      </c>
      <c r="AZ17" s="168"/>
      <c r="BA17" s="163"/>
      <c r="BB17" s="163"/>
      <c r="BC17" s="165"/>
    </row>
    <row r="18" spans="1:55" x14ac:dyDescent="0.25">
      <c r="A18" s="160" t="s">
        <v>3486</v>
      </c>
      <c r="B18" s="208" t="s">
        <v>3577</v>
      </c>
      <c r="C18" s="194">
        <f t="shared" si="5"/>
        <v>0</v>
      </c>
      <c r="D18" s="199"/>
      <c r="E18" s="194">
        <f t="shared" si="7"/>
        <v>0</v>
      </c>
      <c r="F18" s="187">
        <f t="shared" si="8"/>
        <v>0</v>
      </c>
      <c r="G18" s="168"/>
      <c r="H18" s="155"/>
      <c r="I18" s="155"/>
      <c r="J18" s="180"/>
      <c r="K18" s="187">
        <f t="shared" si="9"/>
        <v>0</v>
      </c>
      <c r="L18" s="168"/>
      <c r="M18" s="155"/>
      <c r="N18" s="155"/>
      <c r="O18" s="180"/>
      <c r="P18" s="187">
        <f t="shared" si="10"/>
        <v>0</v>
      </c>
      <c r="Q18" s="168"/>
      <c r="R18" s="155"/>
      <c r="S18" s="155"/>
      <c r="T18" s="180"/>
      <c r="U18" s="187">
        <f t="shared" si="11"/>
        <v>0</v>
      </c>
      <c r="V18" s="168"/>
      <c r="W18" s="155"/>
      <c r="X18" s="155"/>
      <c r="Y18" s="180"/>
      <c r="Z18" s="187">
        <f t="shared" si="12"/>
        <v>0</v>
      </c>
      <c r="AA18" s="168"/>
      <c r="AB18" s="155"/>
      <c r="AC18" s="155"/>
      <c r="AD18" s="180"/>
      <c r="AE18" s="187">
        <f t="shared" si="13"/>
        <v>0</v>
      </c>
      <c r="AF18" s="168"/>
      <c r="AG18" s="163"/>
      <c r="AH18" s="163"/>
      <c r="AI18" s="165"/>
      <c r="AJ18" s="187">
        <f>SUM(AK18:AN18)</f>
        <v>0</v>
      </c>
      <c r="AK18" s="168"/>
      <c r="AL18" s="163"/>
      <c r="AM18" s="163"/>
      <c r="AN18" s="165"/>
      <c r="AO18" s="187">
        <f>SUM(AP18:AS18)</f>
        <v>0</v>
      </c>
      <c r="AP18" s="168"/>
      <c r="AQ18" s="163"/>
      <c r="AR18" s="163"/>
      <c r="AS18" s="165"/>
      <c r="AT18" s="187">
        <f>SUM(AU18:AX18)</f>
        <v>0</v>
      </c>
      <c r="AU18" s="168"/>
      <c r="AV18" s="163"/>
      <c r="AW18" s="163"/>
      <c r="AX18" s="165"/>
      <c r="AY18" s="187">
        <f>SUM(AZ18:BC18)</f>
        <v>0</v>
      </c>
      <c r="AZ18" s="168"/>
      <c r="BA18" s="163"/>
      <c r="BB18" s="163"/>
      <c r="BC18" s="165"/>
    </row>
    <row r="19" spans="1:55" ht="16.5" thickBot="1" x14ac:dyDescent="0.3">
      <c r="A19" s="173"/>
      <c r="B19" s="210"/>
      <c r="C19" s="195"/>
      <c r="D19" s="200"/>
      <c r="E19" s="204"/>
      <c r="F19" s="188"/>
      <c r="G19" s="169"/>
      <c r="H19" s="156"/>
      <c r="I19" s="156"/>
      <c r="J19" s="181"/>
      <c r="K19" s="188"/>
      <c r="L19" s="169"/>
      <c r="M19" s="156"/>
      <c r="N19" s="156"/>
      <c r="O19" s="181"/>
      <c r="P19" s="188"/>
      <c r="Q19" s="169"/>
      <c r="R19" s="156"/>
      <c r="S19" s="156"/>
      <c r="T19" s="181"/>
      <c r="U19" s="188"/>
      <c r="V19" s="169"/>
      <c r="W19" s="156"/>
      <c r="X19" s="156"/>
      <c r="Y19" s="181"/>
      <c r="Z19" s="188"/>
      <c r="AA19" s="169"/>
      <c r="AB19" s="156"/>
      <c r="AC19" s="156"/>
      <c r="AD19" s="181"/>
      <c r="AE19" s="188"/>
      <c r="AF19" s="190"/>
      <c r="AG19" s="164"/>
      <c r="AH19" s="164"/>
      <c r="AI19" s="166"/>
      <c r="AJ19" s="188"/>
      <c r="AK19" s="190"/>
      <c r="AL19" s="164"/>
      <c r="AM19" s="164"/>
      <c r="AN19" s="166"/>
      <c r="AO19" s="188"/>
      <c r="AP19" s="190"/>
      <c r="AQ19" s="164"/>
      <c r="AR19" s="164"/>
      <c r="AS19" s="166"/>
      <c r="AT19" s="188"/>
      <c r="AU19" s="190"/>
      <c r="AV19" s="164"/>
      <c r="AW19" s="164"/>
      <c r="AX19" s="166"/>
      <c r="AY19" s="188"/>
      <c r="AZ19" s="190"/>
      <c r="BA19" s="164"/>
      <c r="BB19" s="164"/>
      <c r="BC19" s="166"/>
    </row>
    <row r="20" spans="1:55" ht="35.25" customHeight="1" x14ac:dyDescent="0.25">
      <c r="A20" s="159"/>
      <c r="B20" s="211" t="s">
        <v>3927</v>
      </c>
      <c r="C20" s="196">
        <f>SUM(D20:E20)</f>
        <v>0</v>
      </c>
      <c r="D20" s="201"/>
      <c r="E20" s="205">
        <f t="shared" ref="E20:E25" si="14">SUM(F20,K20,P20,U20,Z20,AE20,AJ20,AO20,AT20,AY20)</f>
        <v>0</v>
      </c>
      <c r="F20" s="186">
        <f t="shared" ref="F20:F25" si="15">SUM(G20:J20)</f>
        <v>0</v>
      </c>
      <c r="G20" s="185">
        <f>SUM(G21:G22)</f>
        <v>0</v>
      </c>
      <c r="H20" s="158">
        <f>SUM(H21:H22)</f>
        <v>0</v>
      </c>
      <c r="I20" s="158">
        <f>SUM(I21:I22)</f>
        <v>0</v>
      </c>
      <c r="J20" s="182">
        <f>SUM(J21:J22)</f>
        <v>0</v>
      </c>
      <c r="K20" s="186">
        <f t="shared" ref="K20:K25" si="16">SUM(L20:O20)</f>
        <v>0</v>
      </c>
      <c r="L20" s="185">
        <f>SUM(L21:L22)</f>
        <v>0</v>
      </c>
      <c r="M20" s="158">
        <f>SUM(M21:M22)</f>
        <v>0</v>
      </c>
      <c r="N20" s="158">
        <f>SUM(N21:N22)</f>
        <v>0</v>
      </c>
      <c r="O20" s="182">
        <f>SUM(O21:O22)</f>
        <v>0</v>
      </c>
      <c r="P20" s="186">
        <f t="shared" ref="P20:P25" si="17">SUM(Q20:T20)</f>
        <v>0</v>
      </c>
      <c r="Q20" s="185">
        <f>SUM(Q21:Q22)</f>
        <v>0</v>
      </c>
      <c r="R20" s="158">
        <f>SUM(R21:R22)</f>
        <v>0</v>
      </c>
      <c r="S20" s="158">
        <f>SUM(S21:S22)</f>
        <v>0</v>
      </c>
      <c r="T20" s="182">
        <f>SUM(T21:T22)</f>
        <v>0</v>
      </c>
      <c r="U20" s="186">
        <f t="shared" ref="U20:U25" si="18">SUM(V20:Y20)</f>
        <v>0</v>
      </c>
      <c r="V20" s="185">
        <f>SUM(V21:V22)</f>
        <v>0</v>
      </c>
      <c r="W20" s="158">
        <f>SUM(W21:W22)</f>
        <v>0</v>
      </c>
      <c r="X20" s="158">
        <f>SUM(X21:X22)</f>
        <v>0</v>
      </c>
      <c r="Y20" s="182">
        <f>SUM(Y21:Y22)</f>
        <v>0</v>
      </c>
      <c r="Z20" s="186">
        <f t="shared" ref="Z20:Z25" si="19">SUM(AA20:AD20)</f>
        <v>0</v>
      </c>
      <c r="AA20" s="185">
        <f>SUM(AA21:AA22)</f>
        <v>0</v>
      </c>
      <c r="AB20" s="158">
        <f>SUM(AB21:AB22)</f>
        <v>0</v>
      </c>
      <c r="AC20" s="158">
        <f>SUM(AC21:AC22)</f>
        <v>0</v>
      </c>
      <c r="AD20" s="182">
        <f>SUM(AD21:AD22)</f>
        <v>0</v>
      </c>
      <c r="AE20" s="186">
        <f t="shared" ref="AE20:AE25" si="20">SUM(AF20:AI20)</f>
        <v>0</v>
      </c>
      <c r="AF20" s="185">
        <f>SUM(AF21:AF22)</f>
        <v>0</v>
      </c>
      <c r="AG20" s="158">
        <f>SUM(AG21:AG22)</f>
        <v>0</v>
      </c>
      <c r="AH20" s="158">
        <f>SUM(AH21:AH22)</f>
        <v>0</v>
      </c>
      <c r="AI20" s="175">
        <f>SUM(AI21:AI22)</f>
        <v>0</v>
      </c>
      <c r="AJ20" s="186">
        <f t="shared" ref="AJ20:AJ25" si="21">SUM(AK20:AN20)</f>
        <v>0</v>
      </c>
      <c r="AK20" s="185">
        <f>SUM(AK21:AK22)</f>
        <v>0</v>
      </c>
      <c r="AL20" s="158">
        <f>SUM(AL21:AL22)</f>
        <v>0</v>
      </c>
      <c r="AM20" s="158">
        <f>SUM(AM21:AM22)</f>
        <v>0</v>
      </c>
      <c r="AN20" s="175">
        <f>SUM(AN21:AN22)</f>
        <v>0</v>
      </c>
      <c r="AO20" s="186">
        <f t="shared" ref="AO20:AO25" si="22">SUM(AP20:AS20)</f>
        <v>0</v>
      </c>
      <c r="AP20" s="185">
        <f>SUM(AP21:AP22)</f>
        <v>0</v>
      </c>
      <c r="AQ20" s="158">
        <f>SUM(AQ21:AQ22)</f>
        <v>0</v>
      </c>
      <c r="AR20" s="158">
        <f>SUM(AR21:AR22)</f>
        <v>0</v>
      </c>
      <c r="AS20" s="175">
        <f>SUM(AS21:AS22)</f>
        <v>0</v>
      </c>
      <c r="AT20" s="186">
        <f t="shared" ref="AT20:AT25" si="23">SUM(AU20:AX20)</f>
        <v>0</v>
      </c>
      <c r="AU20" s="185">
        <f>SUM(AU21:AU22)</f>
        <v>0</v>
      </c>
      <c r="AV20" s="158">
        <f>SUM(AV21:AV22)</f>
        <v>0</v>
      </c>
      <c r="AW20" s="158">
        <f>SUM(AW21:AW22)</f>
        <v>0</v>
      </c>
      <c r="AX20" s="175">
        <f>SUM(AX21:AX22)</f>
        <v>0</v>
      </c>
      <c r="AY20" s="186">
        <f t="shared" ref="AY20:AY25" si="24">SUM(AZ20:BC20)</f>
        <v>0</v>
      </c>
      <c r="AZ20" s="185">
        <f>SUM(AZ21:AZ22)</f>
        <v>0</v>
      </c>
      <c r="BA20" s="158">
        <f>SUM(BA21:BA22)</f>
        <v>0</v>
      </c>
      <c r="BB20" s="158">
        <f>SUM(BB21:BB22)</f>
        <v>0</v>
      </c>
      <c r="BC20" s="175">
        <f>SUM(BC21:BC22)</f>
        <v>0</v>
      </c>
    </row>
    <row r="21" spans="1:55" x14ac:dyDescent="0.25">
      <c r="A21" s="160" t="s">
        <v>3496</v>
      </c>
      <c r="B21" s="208" t="s">
        <v>3484</v>
      </c>
      <c r="C21" s="197">
        <f t="shared" si="5"/>
        <v>0</v>
      </c>
      <c r="D21" s="202"/>
      <c r="E21" s="197">
        <f t="shared" si="14"/>
        <v>0</v>
      </c>
      <c r="F21" s="187">
        <f t="shared" si="15"/>
        <v>0</v>
      </c>
      <c r="G21" s="170"/>
      <c r="H21" s="157"/>
      <c r="I21" s="157"/>
      <c r="J21" s="183"/>
      <c r="K21" s="187">
        <f t="shared" si="16"/>
        <v>0</v>
      </c>
      <c r="L21" s="170"/>
      <c r="M21" s="157"/>
      <c r="N21" s="157"/>
      <c r="O21" s="183"/>
      <c r="P21" s="187">
        <f t="shared" si="17"/>
        <v>0</v>
      </c>
      <c r="Q21" s="170"/>
      <c r="R21" s="157"/>
      <c r="S21" s="157"/>
      <c r="T21" s="183"/>
      <c r="U21" s="187">
        <f t="shared" si="18"/>
        <v>0</v>
      </c>
      <c r="V21" s="170"/>
      <c r="W21" s="157"/>
      <c r="X21" s="157"/>
      <c r="Y21" s="183"/>
      <c r="Z21" s="187">
        <f t="shared" si="19"/>
        <v>0</v>
      </c>
      <c r="AA21" s="170"/>
      <c r="AB21" s="157"/>
      <c r="AC21" s="157"/>
      <c r="AD21" s="183"/>
      <c r="AE21" s="187">
        <f t="shared" si="20"/>
        <v>0</v>
      </c>
      <c r="AF21" s="191"/>
      <c r="AG21" s="163"/>
      <c r="AH21" s="163"/>
      <c r="AI21" s="165"/>
      <c r="AJ21" s="187">
        <f t="shared" si="21"/>
        <v>0</v>
      </c>
      <c r="AK21" s="191"/>
      <c r="AL21" s="163"/>
      <c r="AM21" s="163"/>
      <c r="AN21" s="165"/>
      <c r="AO21" s="187">
        <f t="shared" si="22"/>
        <v>0</v>
      </c>
      <c r="AP21" s="191"/>
      <c r="AQ21" s="163"/>
      <c r="AR21" s="163"/>
      <c r="AS21" s="165"/>
      <c r="AT21" s="187">
        <f t="shared" si="23"/>
        <v>0</v>
      </c>
      <c r="AU21" s="191"/>
      <c r="AV21" s="163"/>
      <c r="AW21" s="163"/>
      <c r="AX21" s="165"/>
      <c r="AY21" s="187">
        <f t="shared" si="24"/>
        <v>0</v>
      </c>
      <c r="AZ21" s="191"/>
      <c r="BA21" s="163"/>
      <c r="BB21" s="163"/>
      <c r="BC21" s="165"/>
    </row>
    <row r="22" spans="1:55" ht="31.5" x14ac:dyDescent="0.25">
      <c r="A22" s="160" t="s">
        <v>3485</v>
      </c>
      <c r="B22" s="208" t="s">
        <v>3234</v>
      </c>
      <c r="C22" s="197">
        <f t="shared" si="5"/>
        <v>0</v>
      </c>
      <c r="D22" s="202"/>
      <c r="E22" s="197">
        <f t="shared" si="14"/>
        <v>0</v>
      </c>
      <c r="F22" s="187">
        <f t="shared" si="15"/>
        <v>0</v>
      </c>
      <c r="G22" s="170">
        <f>SUM(G23:G25)</f>
        <v>0</v>
      </c>
      <c r="H22" s="157">
        <f>SUM(H23:H25)</f>
        <v>0</v>
      </c>
      <c r="I22" s="157">
        <f>SUM(I23:I25)</f>
        <v>0</v>
      </c>
      <c r="J22" s="183">
        <f>SUM(J23:J25)</f>
        <v>0</v>
      </c>
      <c r="K22" s="187">
        <f t="shared" si="16"/>
        <v>0</v>
      </c>
      <c r="L22" s="170">
        <f>SUM(L23:L25)</f>
        <v>0</v>
      </c>
      <c r="M22" s="157">
        <f>SUM(M23:M25)</f>
        <v>0</v>
      </c>
      <c r="N22" s="157">
        <f>SUM(N23:N25)</f>
        <v>0</v>
      </c>
      <c r="O22" s="183">
        <f>SUM(O23:O25)</f>
        <v>0</v>
      </c>
      <c r="P22" s="187">
        <f t="shared" si="17"/>
        <v>0</v>
      </c>
      <c r="Q22" s="170">
        <f>SUM(Q23:Q25)</f>
        <v>0</v>
      </c>
      <c r="R22" s="157">
        <f>SUM(R23:R25)</f>
        <v>0</v>
      </c>
      <c r="S22" s="157">
        <f>SUM(S23:S25)</f>
        <v>0</v>
      </c>
      <c r="T22" s="183">
        <f>SUM(T23:T25)</f>
        <v>0</v>
      </c>
      <c r="U22" s="187">
        <f t="shared" si="18"/>
        <v>0</v>
      </c>
      <c r="V22" s="170">
        <f>SUM(V23:V25)</f>
        <v>0</v>
      </c>
      <c r="W22" s="157">
        <f>SUM(W23:W25)</f>
        <v>0</v>
      </c>
      <c r="X22" s="157">
        <f>SUM(X23:X25)</f>
        <v>0</v>
      </c>
      <c r="Y22" s="183">
        <f>SUM(Y23:Y25)</f>
        <v>0</v>
      </c>
      <c r="Z22" s="187">
        <f t="shared" si="19"/>
        <v>0</v>
      </c>
      <c r="AA22" s="170">
        <f>SUM(AA23:AA25)</f>
        <v>0</v>
      </c>
      <c r="AB22" s="157">
        <f>SUM(AB23:AB25)</f>
        <v>0</v>
      </c>
      <c r="AC22" s="157">
        <f>SUM(AC23:AC25)</f>
        <v>0</v>
      </c>
      <c r="AD22" s="183">
        <f>SUM(AD23:AD25)</f>
        <v>0</v>
      </c>
      <c r="AE22" s="187">
        <f t="shared" si="20"/>
        <v>0</v>
      </c>
      <c r="AF22" s="170">
        <f>SUM(AF23:AF25)</f>
        <v>0</v>
      </c>
      <c r="AG22" s="157">
        <f>SUM(AG23:AG25)</f>
        <v>0</v>
      </c>
      <c r="AH22" s="157">
        <f>SUM(AH23:AH25)</f>
        <v>0</v>
      </c>
      <c r="AI22" s="178">
        <f>SUM(AI23:AI25)</f>
        <v>0</v>
      </c>
      <c r="AJ22" s="187">
        <f t="shared" si="21"/>
        <v>0</v>
      </c>
      <c r="AK22" s="170">
        <f>SUM(AK23:AK25)</f>
        <v>0</v>
      </c>
      <c r="AL22" s="157">
        <f>SUM(AL23:AL25)</f>
        <v>0</v>
      </c>
      <c r="AM22" s="157">
        <f>SUM(AM23:AM25)</f>
        <v>0</v>
      </c>
      <c r="AN22" s="178">
        <f>SUM(AN23:AN25)</f>
        <v>0</v>
      </c>
      <c r="AO22" s="187">
        <f t="shared" si="22"/>
        <v>0</v>
      </c>
      <c r="AP22" s="170">
        <f>SUM(AP23:AP25)</f>
        <v>0</v>
      </c>
      <c r="AQ22" s="157">
        <f>SUM(AQ23:AQ25)</f>
        <v>0</v>
      </c>
      <c r="AR22" s="157">
        <f>SUM(AR23:AR25)</f>
        <v>0</v>
      </c>
      <c r="AS22" s="178">
        <f>SUM(AS23:AS25)</f>
        <v>0</v>
      </c>
      <c r="AT22" s="187">
        <f t="shared" si="23"/>
        <v>0</v>
      </c>
      <c r="AU22" s="170">
        <f>SUM(AU23:AU25)</f>
        <v>0</v>
      </c>
      <c r="AV22" s="157">
        <f>SUM(AV23:AV25)</f>
        <v>0</v>
      </c>
      <c r="AW22" s="157">
        <f>SUM(AW23:AW25)</f>
        <v>0</v>
      </c>
      <c r="AX22" s="178">
        <f>SUM(AX23:AX25)</f>
        <v>0</v>
      </c>
      <c r="AY22" s="187">
        <f t="shared" si="24"/>
        <v>0</v>
      </c>
      <c r="AZ22" s="170">
        <f>SUM(AZ23:AZ25)</f>
        <v>0</v>
      </c>
      <c r="BA22" s="157">
        <f>SUM(BA23:BA25)</f>
        <v>0</v>
      </c>
      <c r="BB22" s="157">
        <f>SUM(BB23:BB25)</f>
        <v>0</v>
      </c>
      <c r="BC22" s="178">
        <f>SUM(BC23:BC25)</f>
        <v>0</v>
      </c>
    </row>
    <row r="23" spans="1:55" x14ac:dyDescent="0.25">
      <c r="A23" s="160" t="s">
        <v>3235</v>
      </c>
      <c r="B23" s="208" t="s">
        <v>3578</v>
      </c>
      <c r="C23" s="197">
        <f t="shared" si="5"/>
        <v>0</v>
      </c>
      <c r="D23" s="202"/>
      <c r="E23" s="197">
        <f t="shared" si="14"/>
        <v>0</v>
      </c>
      <c r="F23" s="187">
        <f t="shared" si="15"/>
        <v>0</v>
      </c>
      <c r="G23" s="170"/>
      <c r="H23" s="157"/>
      <c r="I23" s="157"/>
      <c r="J23" s="183"/>
      <c r="K23" s="187">
        <f t="shared" si="16"/>
        <v>0</v>
      </c>
      <c r="L23" s="170"/>
      <c r="M23" s="157"/>
      <c r="N23" s="157"/>
      <c r="O23" s="183"/>
      <c r="P23" s="187">
        <f t="shared" si="17"/>
        <v>0</v>
      </c>
      <c r="Q23" s="170"/>
      <c r="R23" s="157"/>
      <c r="S23" s="157"/>
      <c r="T23" s="183"/>
      <c r="U23" s="187">
        <f t="shared" si="18"/>
        <v>0</v>
      </c>
      <c r="V23" s="170"/>
      <c r="W23" s="157"/>
      <c r="X23" s="157"/>
      <c r="Y23" s="183"/>
      <c r="Z23" s="187">
        <f t="shared" si="19"/>
        <v>0</v>
      </c>
      <c r="AA23" s="170"/>
      <c r="AB23" s="157"/>
      <c r="AC23" s="157"/>
      <c r="AD23" s="183"/>
      <c r="AE23" s="187">
        <f t="shared" si="20"/>
        <v>0</v>
      </c>
      <c r="AF23" s="191"/>
      <c r="AG23" s="163"/>
      <c r="AH23" s="163"/>
      <c r="AI23" s="165"/>
      <c r="AJ23" s="187">
        <f t="shared" si="21"/>
        <v>0</v>
      </c>
      <c r="AK23" s="191"/>
      <c r="AL23" s="163"/>
      <c r="AM23" s="163"/>
      <c r="AN23" s="165"/>
      <c r="AO23" s="187">
        <f t="shared" si="22"/>
        <v>0</v>
      </c>
      <c r="AP23" s="191"/>
      <c r="AQ23" s="163"/>
      <c r="AR23" s="163"/>
      <c r="AS23" s="165"/>
      <c r="AT23" s="187">
        <f t="shared" si="23"/>
        <v>0</v>
      </c>
      <c r="AU23" s="191"/>
      <c r="AV23" s="163"/>
      <c r="AW23" s="163"/>
      <c r="AX23" s="165"/>
      <c r="AY23" s="187">
        <f t="shared" si="24"/>
        <v>0</v>
      </c>
      <c r="AZ23" s="191"/>
      <c r="BA23" s="163"/>
      <c r="BB23" s="163"/>
      <c r="BC23" s="165"/>
    </row>
    <row r="24" spans="1:55" ht="36" customHeight="1" x14ac:dyDescent="0.25">
      <c r="A24" s="160" t="s">
        <v>3236</v>
      </c>
      <c r="B24" s="208" t="s">
        <v>3580</v>
      </c>
      <c r="C24" s="197">
        <f t="shared" si="5"/>
        <v>0</v>
      </c>
      <c r="D24" s="202"/>
      <c r="E24" s="197">
        <f t="shared" si="14"/>
        <v>0</v>
      </c>
      <c r="F24" s="187">
        <f t="shared" si="15"/>
        <v>0</v>
      </c>
      <c r="G24" s="170"/>
      <c r="H24" s="157"/>
      <c r="I24" s="157"/>
      <c r="J24" s="183"/>
      <c r="K24" s="187">
        <f t="shared" si="16"/>
        <v>0</v>
      </c>
      <c r="L24" s="170"/>
      <c r="M24" s="157"/>
      <c r="N24" s="157"/>
      <c r="O24" s="183"/>
      <c r="P24" s="187">
        <f t="shared" si="17"/>
        <v>0</v>
      </c>
      <c r="Q24" s="170"/>
      <c r="R24" s="157"/>
      <c r="S24" s="157"/>
      <c r="T24" s="183"/>
      <c r="U24" s="187">
        <f t="shared" si="18"/>
        <v>0</v>
      </c>
      <c r="V24" s="170"/>
      <c r="W24" s="157"/>
      <c r="X24" s="157"/>
      <c r="Y24" s="183"/>
      <c r="Z24" s="187">
        <f t="shared" si="19"/>
        <v>0</v>
      </c>
      <c r="AA24" s="170"/>
      <c r="AB24" s="157"/>
      <c r="AC24" s="157"/>
      <c r="AD24" s="183"/>
      <c r="AE24" s="187">
        <f t="shared" si="20"/>
        <v>0</v>
      </c>
      <c r="AF24" s="191"/>
      <c r="AG24" s="163"/>
      <c r="AH24" s="163"/>
      <c r="AI24" s="165"/>
      <c r="AJ24" s="187">
        <f t="shared" si="21"/>
        <v>0</v>
      </c>
      <c r="AK24" s="191"/>
      <c r="AL24" s="163"/>
      <c r="AM24" s="163"/>
      <c r="AN24" s="165"/>
      <c r="AO24" s="187">
        <f t="shared" si="22"/>
        <v>0</v>
      </c>
      <c r="AP24" s="191"/>
      <c r="AQ24" s="163"/>
      <c r="AR24" s="163"/>
      <c r="AS24" s="165"/>
      <c r="AT24" s="187">
        <f t="shared" si="23"/>
        <v>0</v>
      </c>
      <c r="AU24" s="191"/>
      <c r="AV24" s="163"/>
      <c r="AW24" s="163"/>
      <c r="AX24" s="165"/>
      <c r="AY24" s="187">
        <f t="shared" si="24"/>
        <v>0</v>
      </c>
      <c r="AZ24" s="191"/>
      <c r="BA24" s="163"/>
      <c r="BB24" s="163"/>
      <c r="BC24" s="165"/>
    </row>
    <row r="25" spans="1:55" ht="16.5" thickBot="1" x14ac:dyDescent="0.3">
      <c r="A25" s="161" t="s">
        <v>3237</v>
      </c>
      <c r="B25" s="212" t="s">
        <v>3579</v>
      </c>
      <c r="C25" s="198">
        <f t="shared" si="5"/>
        <v>0</v>
      </c>
      <c r="D25" s="203"/>
      <c r="E25" s="206">
        <f t="shared" si="14"/>
        <v>0</v>
      </c>
      <c r="F25" s="189">
        <f t="shared" si="15"/>
        <v>0</v>
      </c>
      <c r="G25" s="171"/>
      <c r="H25" s="162"/>
      <c r="I25" s="162"/>
      <c r="J25" s="174"/>
      <c r="K25" s="189">
        <f t="shared" si="16"/>
        <v>0</v>
      </c>
      <c r="L25" s="171"/>
      <c r="M25" s="162"/>
      <c r="N25" s="162"/>
      <c r="O25" s="174"/>
      <c r="P25" s="189">
        <f t="shared" si="17"/>
        <v>0</v>
      </c>
      <c r="Q25" s="171"/>
      <c r="R25" s="162"/>
      <c r="S25" s="162"/>
      <c r="T25" s="174"/>
      <c r="U25" s="189">
        <f t="shared" si="18"/>
        <v>0</v>
      </c>
      <c r="V25" s="171"/>
      <c r="W25" s="162"/>
      <c r="X25" s="162"/>
      <c r="Y25" s="174"/>
      <c r="Z25" s="189">
        <f t="shared" si="19"/>
        <v>0</v>
      </c>
      <c r="AA25" s="171"/>
      <c r="AB25" s="162"/>
      <c r="AC25" s="162"/>
      <c r="AD25" s="174"/>
      <c r="AE25" s="189">
        <f t="shared" si="20"/>
        <v>0</v>
      </c>
      <c r="AF25" s="192"/>
      <c r="AG25" s="164"/>
      <c r="AH25" s="164"/>
      <c r="AI25" s="166"/>
      <c r="AJ25" s="189">
        <f t="shared" si="21"/>
        <v>0</v>
      </c>
      <c r="AK25" s="192"/>
      <c r="AL25" s="164"/>
      <c r="AM25" s="164"/>
      <c r="AN25" s="166"/>
      <c r="AO25" s="189">
        <f t="shared" si="22"/>
        <v>0</v>
      </c>
      <c r="AP25" s="192"/>
      <c r="AQ25" s="164"/>
      <c r="AR25" s="164"/>
      <c r="AS25" s="166"/>
      <c r="AT25" s="189">
        <f t="shared" si="23"/>
        <v>0</v>
      </c>
      <c r="AU25" s="192"/>
      <c r="AV25" s="164"/>
      <c r="AW25" s="164"/>
      <c r="AX25" s="166"/>
      <c r="AY25" s="189">
        <f t="shared" si="24"/>
        <v>0</v>
      </c>
      <c r="AZ25" s="192"/>
      <c r="BA25" s="164"/>
      <c r="BB25" s="164"/>
      <c r="BC25" s="166"/>
    </row>
    <row r="27" spans="1:55" x14ac:dyDescent="0.25">
      <c r="B27" s="126" t="s">
        <v>1596</v>
      </c>
      <c r="C27" s="467">
        <f>C10-C12-C14-C16</f>
        <v>0</v>
      </c>
      <c r="D27" s="467">
        <f>D10-D12-D14-D16</f>
        <v>0</v>
      </c>
      <c r="E27" s="467">
        <f>E10-E12-E14-E16</f>
        <v>0</v>
      </c>
      <c r="F27" s="467">
        <f>F10-F12-F14-F16</f>
        <v>0</v>
      </c>
      <c r="G27" s="467">
        <f t="shared" ref="G27:BC27" si="25">G10-G12-G14-G16</f>
        <v>0</v>
      </c>
      <c r="H27" s="467">
        <f t="shared" si="25"/>
        <v>0</v>
      </c>
      <c r="I27" s="467">
        <f t="shared" si="25"/>
        <v>0</v>
      </c>
      <c r="J27" s="467">
        <f t="shared" si="25"/>
        <v>0</v>
      </c>
      <c r="K27" s="467">
        <f>K10-K12-K14-K16</f>
        <v>0</v>
      </c>
      <c r="L27" s="467">
        <f t="shared" si="25"/>
        <v>0</v>
      </c>
      <c r="M27" s="467">
        <f t="shared" si="25"/>
        <v>0</v>
      </c>
      <c r="N27" s="467">
        <f t="shared" si="25"/>
        <v>0</v>
      </c>
      <c r="O27" s="467">
        <f t="shared" si="25"/>
        <v>0</v>
      </c>
      <c r="P27" s="467">
        <f t="shared" si="25"/>
        <v>0</v>
      </c>
      <c r="Q27" s="467">
        <f t="shared" si="25"/>
        <v>0</v>
      </c>
      <c r="R27" s="467">
        <f t="shared" si="25"/>
        <v>0</v>
      </c>
      <c r="S27" s="467">
        <f t="shared" si="25"/>
        <v>0</v>
      </c>
      <c r="T27" s="467">
        <f t="shared" si="25"/>
        <v>0</v>
      </c>
      <c r="U27" s="467">
        <f t="shared" si="25"/>
        <v>0</v>
      </c>
      <c r="V27" s="467">
        <f t="shared" si="25"/>
        <v>0</v>
      </c>
      <c r="W27" s="467">
        <f t="shared" si="25"/>
        <v>0</v>
      </c>
      <c r="X27" s="467">
        <f t="shared" si="25"/>
        <v>0</v>
      </c>
      <c r="Y27" s="467">
        <f t="shared" si="25"/>
        <v>0</v>
      </c>
      <c r="Z27" s="467">
        <f t="shared" si="25"/>
        <v>0</v>
      </c>
      <c r="AA27" s="467">
        <f t="shared" si="25"/>
        <v>0</v>
      </c>
      <c r="AB27" s="467">
        <f t="shared" si="25"/>
        <v>0</v>
      </c>
      <c r="AC27" s="467">
        <f t="shared" si="25"/>
        <v>0</v>
      </c>
      <c r="AD27" s="467">
        <f t="shared" si="25"/>
        <v>0</v>
      </c>
      <c r="AE27" s="467">
        <f t="shared" si="25"/>
        <v>0</v>
      </c>
      <c r="AF27" s="467">
        <f t="shared" si="25"/>
        <v>0</v>
      </c>
      <c r="AG27" s="467">
        <f t="shared" si="25"/>
        <v>0</v>
      </c>
      <c r="AH27" s="467">
        <f t="shared" si="25"/>
        <v>0</v>
      </c>
      <c r="AI27" s="467">
        <f t="shared" si="25"/>
        <v>0</v>
      </c>
      <c r="AJ27" s="467">
        <f t="shared" si="25"/>
        <v>0</v>
      </c>
      <c r="AK27" s="467">
        <f t="shared" si="25"/>
        <v>0</v>
      </c>
      <c r="AL27" s="467">
        <f t="shared" si="25"/>
        <v>0</v>
      </c>
      <c r="AM27" s="467">
        <f t="shared" si="25"/>
        <v>0</v>
      </c>
      <c r="AN27" s="467">
        <f t="shared" si="25"/>
        <v>0</v>
      </c>
      <c r="AO27" s="467">
        <f t="shared" si="25"/>
        <v>0</v>
      </c>
      <c r="AP27" s="467">
        <f t="shared" si="25"/>
        <v>0</v>
      </c>
      <c r="AQ27" s="467">
        <f t="shared" si="25"/>
        <v>0</v>
      </c>
      <c r="AR27" s="467">
        <f t="shared" si="25"/>
        <v>0</v>
      </c>
      <c r="AS27" s="467">
        <f t="shared" si="25"/>
        <v>0</v>
      </c>
      <c r="AT27" s="467">
        <f t="shared" si="25"/>
        <v>0</v>
      </c>
      <c r="AU27" s="467">
        <f t="shared" si="25"/>
        <v>0</v>
      </c>
      <c r="AV27" s="467">
        <f t="shared" si="25"/>
        <v>0</v>
      </c>
      <c r="AW27" s="467">
        <f t="shared" si="25"/>
        <v>0</v>
      </c>
      <c r="AX27" s="467">
        <f t="shared" si="25"/>
        <v>0</v>
      </c>
      <c r="AY27" s="467">
        <f t="shared" si="25"/>
        <v>0</v>
      </c>
      <c r="AZ27" s="467">
        <f t="shared" si="25"/>
        <v>0</v>
      </c>
      <c r="BA27" s="467">
        <f t="shared" si="25"/>
        <v>0</v>
      </c>
      <c r="BB27" s="467">
        <f t="shared" si="25"/>
        <v>0</v>
      </c>
      <c r="BC27" s="467">
        <f t="shared" si="25"/>
        <v>0</v>
      </c>
    </row>
    <row r="28" spans="1:55" x14ac:dyDescent="0.25">
      <c r="B28" s="126" t="s">
        <v>3925</v>
      </c>
      <c r="G28" s="467">
        <f>G27</f>
        <v>0</v>
      </c>
      <c r="H28" s="467">
        <f>G28+H27</f>
        <v>0</v>
      </c>
      <c r="I28" s="467">
        <f>H28+I27</f>
        <v>0</v>
      </c>
      <c r="J28" s="467">
        <f>I28+J27</f>
        <v>0</v>
      </c>
      <c r="L28" s="467">
        <f>J28+L27</f>
        <v>0</v>
      </c>
      <c r="M28" s="467">
        <f>L28+M27</f>
        <v>0</v>
      </c>
      <c r="N28" s="467">
        <f>M28+N27</f>
        <v>0</v>
      </c>
      <c r="O28" s="467">
        <f>N28+O27</f>
        <v>0</v>
      </c>
      <c r="Q28" s="467">
        <f>O28+Q27</f>
        <v>0</v>
      </c>
      <c r="R28" s="467">
        <f>Q28+R27</f>
        <v>0</v>
      </c>
      <c r="S28" s="467">
        <f>R28+S27</f>
        <v>0</v>
      </c>
      <c r="T28" s="467">
        <f>S28+T27</f>
        <v>0</v>
      </c>
      <c r="V28" s="467">
        <f>T28+V27</f>
        <v>0</v>
      </c>
      <c r="W28" s="467">
        <f>V28+W27</f>
        <v>0</v>
      </c>
      <c r="X28" s="467">
        <f>W28+X27</f>
        <v>0</v>
      </c>
      <c r="Y28" s="467">
        <f>X28+Y27</f>
        <v>0</v>
      </c>
      <c r="AA28" s="467">
        <f>Y28+AA27</f>
        <v>0</v>
      </c>
      <c r="AB28" s="467">
        <f>AA28+AB27</f>
        <v>0</v>
      </c>
      <c r="AC28" s="467">
        <f>AB28+AC27</f>
        <v>0</v>
      </c>
      <c r="AD28" s="467">
        <f>AC28+AD27</f>
        <v>0</v>
      </c>
      <c r="AF28" s="467">
        <f>AD28+AF27</f>
        <v>0</v>
      </c>
      <c r="AG28" s="467">
        <f>AF28+AG27</f>
        <v>0</v>
      </c>
      <c r="AH28" s="467">
        <f>AG28+AH27</f>
        <v>0</v>
      </c>
      <c r="AI28" s="467">
        <f>AH28+AI27</f>
        <v>0</v>
      </c>
      <c r="AK28" s="467">
        <f>AI28+AK27</f>
        <v>0</v>
      </c>
      <c r="AL28" s="467">
        <f>AK28+AL27</f>
        <v>0</v>
      </c>
      <c r="AM28" s="467">
        <f>AL28+AM27</f>
        <v>0</v>
      </c>
      <c r="AN28" s="467">
        <f>AM28+AN27</f>
        <v>0</v>
      </c>
      <c r="AP28" s="467">
        <f>AN28+AP27</f>
        <v>0</v>
      </c>
      <c r="AQ28" s="467">
        <f>AP28+AQ27</f>
        <v>0</v>
      </c>
      <c r="AR28" s="467">
        <f>AQ28+AR27</f>
        <v>0</v>
      </c>
      <c r="AS28" s="467">
        <f>AR28+AS27</f>
        <v>0</v>
      </c>
      <c r="AU28" s="467">
        <f>AS28+AU27</f>
        <v>0</v>
      </c>
      <c r="AV28" s="467">
        <f>AU28+AV27</f>
        <v>0</v>
      </c>
      <c r="AW28" s="467">
        <f>AV28+AW27</f>
        <v>0</v>
      </c>
      <c r="AX28" s="467">
        <f>AW28+AX27</f>
        <v>0</v>
      </c>
      <c r="AZ28" s="467">
        <f>AX28+AZ27</f>
        <v>0</v>
      </c>
      <c r="BA28" s="467">
        <f>AZ28+BA27</f>
        <v>0</v>
      </c>
      <c r="BB28" s="467">
        <f>BA28+BB27</f>
        <v>0</v>
      </c>
      <c r="BC28" s="467">
        <f>BB28+BC27</f>
        <v>0</v>
      </c>
    </row>
    <row r="29" spans="1:55" x14ac:dyDescent="0.25">
      <c r="B29" s="414" t="s">
        <v>3785</v>
      </c>
    </row>
    <row r="31" spans="1:55" x14ac:dyDescent="0.25">
      <c r="B31" s="759" t="s">
        <v>3978</v>
      </c>
      <c r="C31" s="759"/>
      <c r="D31" s="759"/>
      <c r="E31" s="759"/>
      <c r="F31" s="759"/>
      <c r="G31" s="759"/>
      <c r="H31" s="759"/>
      <c r="I31" s="759"/>
      <c r="J31" s="759"/>
      <c r="K31" s="759"/>
      <c r="L31" s="759"/>
      <c r="M31" s="759"/>
      <c r="N31" s="759"/>
      <c r="O31" s="759"/>
      <c r="P31" s="759"/>
      <c r="Q31" s="759"/>
      <c r="R31" s="759"/>
      <c r="S31" s="759"/>
      <c r="T31" s="759"/>
      <c r="U31" s="759"/>
    </row>
  </sheetData>
  <mergeCells count="26">
    <mergeCell ref="A5:A7"/>
    <mergeCell ref="L6:O6"/>
    <mergeCell ref="Q6:T6"/>
    <mergeCell ref="V6:Y6"/>
    <mergeCell ref="K6:K7"/>
    <mergeCell ref="P6:P7"/>
    <mergeCell ref="U6:U7"/>
    <mergeCell ref="F6:F7"/>
    <mergeCell ref="B5:B7"/>
    <mergeCell ref="C5:C7"/>
    <mergeCell ref="D5:D7"/>
    <mergeCell ref="E5:E7"/>
    <mergeCell ref="B31:U31"/>
    <mergeCell ref="AT6:AT7"/>
    <mergeCell ref="AU6:AX6"/>
    <mergeCell ref="AY6:AY7"/>
    <mergeCell ref="AZ6:BC6"/>
    <mergeCell ref="G6:J6"/>
    <mergeCell ref="Z6:Z7"/>
    <mergeCell ref="AF6:AI6"/>
    <mergeCell ref="AA6:AD6"/>
    <mergeCell ref="AJ6:AJ7"/>
    <mergeCell ref="AK6:AN6"/>
    <mergeCell ref="AO6:AO7"/>
    <mergeCell ref="AP6:AS6"/>
    <mergeCell ref="AE6:AE7"/>
  </mergeCells>
  <phoneticPr fontId="2" type="noConversion"/>
  <pageMargins left="0.75" right="0.75" top="1" bottom="1" header="0.5" footer="0.5"/>
  <pageSetup paperSize="9" scale="63" orientation="portrait" r:id="rId1"/>
  <headerFooter alignWithMargins="0"/>
  <colBreaks count="5" manualBreakCount="5">
    <brk id="10" min="3" max="24" man="1"/>
    <brk id="20" min="3" max="24" man="1"/>
    <brk id="30" min="3" max="24" man="1"/>
    <brk id="40" min="3" max="24" man="1"/>
    <brk id="50" min="3" max="24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2"/>
  <dimension ref="A1:AZ33"/>
  <sheetViews>
    <sheetView view="pageBreakPreview" zoomScale="115" zoomScaleNormal="70" zoomScaleSheetLayoutView="115" workbookViewId="0">
      <selection activeCell="BD23" sqref="Z22:BD23"/>
    </sheetView>
  </sheetViews>
  <sheetFormatPr defaultRowHeight="12.75" x14ac:dyDescent="0.2"/>
  <cols>
    <col min="1" max="1" width="3.85546875" style="1" bestFit="1" customWidth="1"/>
    <col min="2" max="2" width="32.42578125" style="1" customWidth="1"/>
    <col min="3" max="3" width="5" style="1" customWidth="1"/>
    <col min="4" max="7" width="5.42578125" style="1" bestFit="1" customWidth="1"/>
    <col min="8" max="8" width="5.42578125" style="1" customWidth="1"/>
    <col min="9" max="12" width="5.42578125" style="1" bestFit="1" customWidth="1"/>
    <col min="13" max="13" width="5.42578125" style="1" customWidth="1"/>
    <col min="14" max="17" width="5.42578125" style="1" bestFit="1" customWidth="1"/>
    <col min="18" max="18" width="5.42578125" style="1" customWidth="1"/>
    <col min="19" max="22" width="5.42578125" style="1" bestFit="1" customWidth="1"/>
    <col min="23" max="23" width="5.42578125" style="1" customWidth="1"/>
    <col min="24" max="27" width="5.42578125" style="1" bestFit="1" customWidth="1"/>
    <col min="28" max="28" width="4" style="1" customWidth="1"/>
    <col min="29" max="32" width="5.42578125" style="1" bestFit="1" customWidth="1"/>
    <col min="33" max="33" width="5.85546875" style="1" customWidth="1"/>
    <col min="34" max="37" width="5.140625" style="1" customWidth="1"/>
    <col min="38" max="38" width="6.42578125" style="1" customWidth="1"/>
    <col min="39" max="43" width="5.140625" style="1" customWidth="1"/>
    <col min="44" max="47" width="5.42578125" style="1" bestFit="1" customWidth="1"/>
    <col min="48" max="48" width="6.42578125" style="1" customWidth="1"/>
    <col min="49" max="52" width="5.42578125" style="1" bestFit="1" customWidth="1"/>
    <col min="53" max="16384" width="9.140625" style="1"/>
  </cols>
  <sheetData>
    <row r="1" spans="1:52" x14ac:dyDescent="0.2">
      <c r="A1" s="1" t="s">
        <v>1577</v>
      </c>
    </row>
    <row r="2" spans="1:52" x14ac:dyDescent="0.2">
      <c r="A2" s="1" t="s">
        <v>1579</v>
      </c>
    </row>
    <row r="3" spans="1:52" ht="15.75" x14ac:dyDescent="0.25">
      <c r="A3" s="32" t="s">
        <v>4173</v>
      </c>
    </row>
    <row r="4" spans="1:52" ht="13.5" thickBot="1" x14ac:dyDescent="0.25">
      <c r="B4" s="2"/>
      <c r="C4" s="2"/>
      <c r="D4" s="484">
        <f>Инвестиции!F4</f>
        <v>2023</v>
      </c>
      <c r="I4" s="484">
        <f>Инвестиции!K4</f>
        <v>2024</v>
      </c>
      <c r="N4" s="484">
        <f>Инвестиции!P4</f>
        <v>2025</v>
      </c>
      <c r="S4" s="484">
        <f>Инвестиции!U4</f>
        <v>2026</v>
      </c>
      <c r="X4" s="484">
        <f>Инвестиции!Z4</f>
        <v>2027</v>
      </c>
      <c r="AC4" s="484">
        <f>Инвестиции!AE4</f>
        <v>2028</v>
      </c>
      <c r="AH4" s="484">
        <f>Инвестиции!AJ4</f>
        <v>2029</v>
      </c>
      <c r="AM4" s="484">
        <f>Инвестиции!AO4</f>
        <v>2030</v>
      </c>
      <c r="AR4" s="484">
        <f>Инвестиции!AT4</f>
        <v>2031</v>
      </c>
      <c r="AW4" s="484">
        <f>Инвестиции!AY4</f>
        <v>2032</v>
      </c>
    </row>
    <row r="5" spans="1:52" ht="13.5" customHeight="1" thickBot="1" x14ac:dyDescent="0.25">
      <c r="A5" s="770" t="s">
        <v>3280</v>
      </c>
      <c r="B5" s="641" t="s">
        <v>1589</v>
      </c>
      <c r="C5" s="261"/>
      <c r="D5" s="639" t="s">
        <v>3494</v>
      </c>
      <c r="E5" s="767"/>
      <c r="F5" s="767"/>
      <c r="G5" s="768"/>
      <c r="H5" s="259"/>
      <c r="I5" s="639" t="s">
        <v>3518</v>
      </c>
      <c r="J5" s="767"/>
      <c r="K5" s="767"/>
      <c r="L5" s="768"/>
      <c r="M5" s="259"/>
      <c r="N5" s="639" t="s">
        <v>666</v>
      </c>
      <c r="O5" s="767"/>
      <c r="P5" s="767"/>
      <c r="Q5" s="768"/>
      <c r="R5" s="259"/>
      <c r="S5" s="639" t="s">
        <v>667</v>
      </c>
      <c r="T5" s="767"/>
      <c r="U5" s="767"/>
      <c r="V5" s="768"/>
      <c r="W5" s="259"/>
      <c r="X5" s="639" t="s">
        <v>668</v>
      </c>
      <c r="Y5" s="767"/>
      <c r="Z5" s="767"/>
      <c r="AA5" s="768"/>
      <c r="AB5" s="259"/>
      <c r="AC5" s="639" t="s">
        <v>1591</v>
      </c>
      <c r="AD5" s="767"/>
      <c r="AE5" s="767"/>
      <c r="AF5" s="768"/>
      <c r="AG5" s="259"/>
      <c r="AH5" s="639" t="s">
        <v>3737</v>
      </c>
      <c r="AI5" s="767"/>
      <c r="AJ5" s="767"/>
      <c r="AK5" s="768"/>
      <c r="AL5" s="259"/>
      <c r="AM5" s="639" t="s">
        <v>3738</v>
      </c>
      <c r="AN5" s="767"/>
      <c r="AO5" s="767"/>
      <c r="AP5" s="768"/>
      <c r="AQ5" s="259"/>
      <c r="AR5" s="639" t="s">
        <v>3749</v>
      </c>
      <c r="AS5" s="767"/>
      <c r="AT5" s="767"/>
      <c r="AU5" s="768"/>
      <c r="AV5" s="259"/>
      <c r="AW5" s="639" t="s">
        <v>3750</v>
      </c>
      <c r="AX5" s="767"/>
      <c r="AY5" s="767"/>
      <c r="AZ5" s="768"/>
    </row>
    <row r="6" spans="1:52" ht="13.5" thickBot="1" x14ac:dyDescent="0.25">
      <c r="A6" s="771"/>
      <c r="B6" s="769"/>
      <c r="C6" s="262"/>
      <c r="D6" s="124" t="s">
        <v>3621</v>
      </c>
      <c r="E6" s="124" t="s">
        <v>3622</v>
      </c>
      <c r="F6" s="124" t="s">
        <v>3623</v>
      </c>
      <c r="G6" s="124" t="s">
        <v>3624</v>
      </c>
      <c r="H6" s="124"/>
      <c r="I6" s="124" t="s">
        <v>3621</v>
      </c>
      <c r="J6" s="124" t="s">
        <v>3622</v>
      </c>
      <c r="K6" s="124" t="s">
        <v>3623</v>
      </c>
      <c r="L6" s="124" t="s">
        <v>3624</v>
      </c>
      <c r="M6" s="124"/>
      <c r="N6" s="124" t="s">
        <v>3621</v>
      </c>
      <c r="O6" s="124" t="s">
        <v>3622</v>
      </c>
      <c r="P6" s="124" t="s">
        <v>3623</v>
      </c>
      <c r="Q6" s="124" t="s">
        <v>3624</v>
      </c>
      <c r="R6" s="124"/>
      <c r="S6" s="124" t="s">
        <v>3621</v>
      </c>
      <c r="T6" s="124" t="s">
        <v>3622</v>
      </c>
      <c r="U6" s="124" t="s">
        <v>3623</v>
      </c>
      <c r="V6" s="124" t="s">
        <v>3624</v>
      </c>
      <c r="W6" s="124"/>
      <c r="X6" s="124" t="s">
        <v>3621</v>
      </c>
      <c r="Y6" s="124" t="s">
        <v>3622</v>
      </c>
      <c r="Z6" s="124" t="s">
        <v>3623</v>
      </c>
      <c r="AA6" s="124" t="s">
        <v>3624</v>
      </c>
      <c r="AB6" s="124"/>
      <c r="AC6" s="124" t="s">
        <v>3621</v>
      </c>
      <c r="AD6" s="124" t="s">
        <v>3622</v>
      </c>
      <c r="AE6" s="124" t="s">
        <v>3623</v>
      </c>
      <c r="AF6" s="124" t="s">
        <v>3624</v>
      </c>
      <c r="AG6" s="124"/>
      <c r="AH6" s="124" t="s">
        <v>3621</v>
      </c>
      <c r="AI6" s="124" t="s">
        <v>3622</v>
      </c>
      <c r="AJ6" s="124" t="s">
        <v>3623</v>
      </c>
      <c r="AK6" s="124" t="s">
        <v>3624</v>
      </c>
      <c r="AL6" s="124"/>
      <c r="AM6" s="124" t="s">
        <v>3621</v>
      </c>
      <c r="AN6" s="124" t="s">
        <v>3622</v>
      </c>
      <c r="AO6" s="124" t="s">
        <v>3623</v>
      </c>
      <c r="AP6" s="124" t="s">
        <v>3624</v>
      </c>
      <c r="AQ6" s="124"/>
      <c r="AR6" s="124" t="s">
        <v>3621</v>
      </c>
      <c r="AS6" s="124" t="s">
        <v>3622</v>
      </c>
      <c r="AT6" s="124" t="s">
        <v>3623</v>
      </c>
      <c r="AU6" s="124" t="s">
        <v>3624</v>
      </c>
      <c r="AV6" s="124"/>
      <c r="AW6" s="124" t="s">
        <v>3621</v>
      </c>
      <c r="AX6" s="124" t="s">
        <v>3622</v>
      </c>
      <c r="AY6" s="124" t="s">
        <v>3623</v>
      </c>
      <c r="AZ6" s="124" t="s">
        <v>3624</v>
      </c>
    </row>
    <row r="7" spans="1:52" ht="13.5" thickBot="1" x14ac:dyDescent="0.25">
      <c r="A7" s="3">
        <v>1</v>
      </c>
      <c r="B7" s="12">
        <v>2</v>
      </c>
      <c r="C7" s="12"/>
      <c r="D7" s="12">
        <v>3</v>
      </c>
      <c r="E7" s="13">
        <v>4</v>
      </c>
      <c r="F7" s="12">
        <v>5</v>
      </c>
      <c r="G7" s="13">
        <v>6</v>
      </c>
      <c r="H7" s="13"/>
      <c r="I7" s="12">
        <v>7</v>
      </c>
      <c r="J7" s="13">
        <v>8</v>
      </c>
      <c r="K7" s="12">
        <v>9</v>
      </c>
      <c r="L7" s="13">
        <v>10</v>
      </c>
      <c r="M7" s="13"/>
      <c r="N7" s="12">
        <v>11</v>
      </c>
      <c r="O7" s="13">
        <v>12</v>
      </c>
      <c r="P7" s="12">
        <v>13</v>
      </c>
      <c r="Q7" s="13">
        <v>14</v>
      </c>
      <c r="R7" s="13"/>
      <c r="S7" s="12">
        <v>15</v>
      </c>
      <c r="T7" s="13">
        <v>16</v>
      </c>
      <c r="U7" s="12">
        <v>17</v>
      </c>
      <c r="V7" s="13">
        <v>18</v>
      </c>
      <c r="W7" s="13"/>
      <c r="X7" s="12">
        <v>19</v>
      </c>
      <c r="Y7" s="13">
        <v>20</v>
      </c>
      <c r="Z7" s="12">
        <v>21</v>
      </c>
      <c r="AA7" s="13">
        <v>22</v>
      </c>
      <c r="AB7" s="13"/>
      <c r="AC7" s="12">
        <v>23</v>
      </c>
      <c r="AD7" s="13">
        <v>24</v>
      </c>
      <c r="AE7" s="12">
        <v>25</v>
      </c>
      <c r="AF7" s="13">
        <v>26</v>
      </c>
      <c r="AG7" s="13"/>
      <c r="AH7" s="12">
        <v>27</v>
      </c>
      <c r="AI7" s="13">
        <v>28</v>
      </c>
      <c r="AJ7" s="12">
        <v>29</v>
      </c>
      <c r="AK7" s="13">
        <v>30</v>
      </c>
      <c r="AL7" s="13"/>
      <c r="AM7" s="12">
        <v>31</v>
      </c>
      <c r="AN7" s="13">
        <v>32</v>
      </c>
      <c r="AO7" s="12">
        <v>33</v>
      </c>
      <c r="AP7" s="13">
        <v>34</v>
      </c>
      <c r="AQ7" s="13"/>
      <c r="AR7" s="12">
        <v>35</v>
      </c>
      <c r="AS7" s="13">
        <v>36</v>
      </c>
      <c r="AT7" s="12">
        <v>37</v>
      </c>
      <c r="AU7" s="13">
        <v>38</v>
      </c>
      <c r="AV7" s="13"/>
      <c r="AW7" s="12">
        <v>39</v>
      </c>
      <c r="AX7" s="13">
        <v>40</v>
      </c>
      <c r="AY7" s="12">
        <v>41</v>
      </c>
      <c r="AZ7" s="13">
        <v>42</v>
      </c>
    </row>
    <row r="8" spans="1:52" ht="13.5" thickBot="1" x14ac:dyDescent="0.25">
      <c r="A8" s="77"/>
      <c r="B8" s="74" t="s">
        <v>3919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</row>
    <row r="9" spans="1:52" s="358" customFormat="1" x14ac:dyDescent="0.2">
      <c r="A9" s="357">
        <v>1</v>
      </c>
      <c r="B9" s="34"/>
      <c r="C9" s="522"/>
      <c r="D9" s="524"/>
      <c r="E9" s="36"/>
      <c r="F9" s="36"/>
      <c r="G9" s="525"/>
      <c r="H9" s="531"/>
      <c r="I9" s="524"/>
      <c r="J9" s="36"/>
      <c r="K9" s="36"/>
      <c r="L9" s="525"/>
      <c r="M9" s="531"/>
      <c r="N9" s="524"/>
      <c r="O9" s="36"/>
      <c r="P9" s="36"/>
      <c r="Q9" s="525"/>
      <c r="R9" s="531"/>
      <c r="S9" s="524"/>
      <c r="T9" s="36"/>
      <c r="U9" s="36"/>
      <c r="V9" s="525"/>
      <c r="W9" s="531"/>
      <c r="X9" s="524"/>
      <c r="Y9" s="36"/>
      <c r="Z9" s="36"/>
      <c r="AA9" s="525"/>
      <c r="AB9" s="531"/>
      <c r="AC9" s="524"/>
      <c r="AD9" s="36"/>
      <c r="AE9" s="36"/>
      <c r="AF9" s="525"/>
      <c r="AG9" s="531"/>
      <c r="AH9" s="524"/>
      <c r="AI9" s="36"/>
      <c r="AJ9" s="36"/>
      <c r="AK9" s="525"/>
      <c r="AL9" s="531"/>
      <c r="AM9" s="524"/>
      <c r="AN9" s="36"/>
      <c r="AO9" s="36"/>
      <c r="AP9" s="525"/>
      <c r="AQ9" s="531"/>
      <c r="AR9" s="524"/>
      <c r="AS9" s="36"/>
      <c r="AT9" s="36"/>
      <c r="AU9" s="525"/>
      <c r="AV9" s="531"/>
      <c r="AW9" s="524"/>
      <c r="AX9" s="36"/>
      <c r="AY9" s="36"/>
      <c r="AZ9" s="525"/>
    </row>
    <row r="10" spans="1:52" s="358" customFormat="1" x14ac:dyDescent="0.2">
      <c r="A10" s="359">
        <v>2</v>
      </c>
      <c r="B10" s="27"/>
      <c r="C10" s="523"/>
      <c r="D10" s="526"/>
      <c r="E10" s="28"/>
      <c r="F10" s="28"/>
      <c r="G10" s="527"/>
      <c r="H10" s="532"/>
      <c r="I10" s="526"/>
      <c r="J10" s="28"/>
      <c r="K10" s="28"/>
      <c r="L10" s="527"/>
      <c r="M10" s="532"/>
      <c r="N10" s="526"/>
      <c r="O10" s="28"/>
      <c r="P10" s="28"/>
      <c r="Q10" s="527"/>
      <c r="R10" s="532"/>
      <c r="S10" s="526"/>
      <c r="T10" s="28"/>
      <c r="U10" s="28"/>
      <c r="V10" s="527"/>
      <c r="W10" s="532"/>
      <c r="X10" s="526"/>
      <c r="Y10" s="28"/>
      <c r="Z10" s="28"/>
      <c r="AA10" s="527"/>
      <c r="AB10" s="532"/>
      <c r="AC10" s="526"/>
      <c r="AD10" s="28"/>
      <c r="AE10" s="28"/>
      <c r="AF10" s="527"/>
      <c r="AG10" s="532"/>
      <c r="AH10" s="526"/>
      <c r="AI10" s="28"/>
      <c r="AJ10" s="28"/>
      <c r="AK10" s="527"/>
      <c r="AL10" s="532"/>
      <c r="AM10" s="526"/>
      <c r="AN10" s="28"/>
      <c r="AO10" s="28"/>
      <c r="AP10" s="527"/>
      <c r="AQ10" s="532"/>
      <c r="AR10" s="526"/>
      <c r="AS10" s="28"/>
      <c r="AT10" s="28"/>
      <c r="AU10" s="527"/>
      <c r="AV10" s="532"/>
      <c r="AW10" s="526"/>
      <c r="AX10" s="28"/>
      <c r="AY10" s="28"/>
      <c r="AZ10" s="527"/>
    </row>
    <row r="11" spans="1:52" s="358" customFormat="1" x14ac:dyDescent="0.2">
      <c r="A11" s="359">
        <v>3</v>
      </c>
      <c r="B11" s="27"/>
      <c r="C11" s="523"/>
      <c r="D11" s="526"/>
      <c r="E11" s="28"/>
      <c r="F11" s="28"/>
      <c r="G11" s="527"/>
      <c r="H11" s="532"/>
      <c r="I11" s="526"/>
      <c r="J11" s="28"/>
      <c r="K11" s="28"/>
      <c r="L11" s="527"/>
      <c r="M11" s="532"/>
      <c r="N11" s="526"/>
      <c r="O11" s="28"/>
      <c r="P11" s="28"/>
      <c r="Q11" s="527"/>
      <c r="R11" s="532"/>
      <c r="S11" s="526"/>
      <c r="T11" s="28"/>
      <c r="U11" s="28"/>
      <c r="V11" s="527"/>
      <c r="W11" s="532"/>
      <c r="X11" s="526"/>
      <c r="Y11" s="28"/>
      <c r="Z11" s="28"/>
      <c r="AA11" s="527"/>
      <c r="AB11" s="532"/>
      <c r="AC11" s="526"/>
      <c r="AD11" s="28"/>
      <c r="AE11" s="28"/>
      <c r="AF11" s="527"/>
      <c r="AG11" s="532"/>
      <c r="AH11" s="526"/>
      <c r="AI11" s="28"/>
      <c r="AJ11" s="28"/>
      <c r="AK11" s="527"/>
      <c r="AL11" s="532"/>
      <c r="AM11" s="526"/>
      <c r="AN11" s="28"/>
      <c r="AO11" s="28"/>
      <c r="AP11" s="527"/>
      <c r="AQ11" s="532"/>
      <c r="AR11" s="526"/>
      <c r="AS11" s="28"/>
      <c r="AT11" s="28"/>
      <c r="AU11" s="527"/>
      <c r="AV11" s="532"/>
      <c r="AW11" s="526"/>
      <c r="AX11" s="28"/>
      <c r="AY11" s="28"/>
      <c r="AZ11" s="527"/>
    </row>
    <row r="12" spans="1:52" s="358" customFormat="1" x14ac:dyDescent="0.2">
      <c r="A12" s="359">
        <v>4</v>
      </c>
      <c r="B12" s="27"/>
      <c r="C12" s="523"/>
      <c r="D12" s="526"/>
      <c r="E12" s="28"/>
      <c r="F12" s="28"/>
      <c r="G12" s="527"/>
      <c r="H12" s="532"/>
      <c r="I12" s="526"/>
      <c r="J12" s="28"/>
      <c r="K12" s="28"/>
      <c r="L12" s="527"/>
      <c r="M12" s="532"/>
      <c r="N12" s="526"/>
      <c r="O12" s="28"/>
      <c r="P12" s="28"/>
      <c r="Q12" s="527"/>
      <c r="R12" s="532"/>
      <c r="S12" s="526"/>
      <c r="T12" s="28"/>
      <c r="U12" s="28"/>
      <c r="V12" s="527"/>
      <c r="W12" s="532"/>
      <c r="X12" s="526"/>
      <c r="Y12" s="28"/>
      <c r="Z12" s="28"/>
      <c r="AA12" s="527"/>
      <c r="AB12" s="532"/>
      <c r="AC12" s="526"/>
      <c r="AD12" s="28"/>
      <c r="AE12" s="28"/>
      <c r="AF12" s="527"/>
      <c r="AG12" s="532"/>
      <c r="AH12" s="526"/>
      <c r="AI12" s="28"/>
      <c r="AJ12" s="28"/>
      <c r="AK12" s="527"/>
      <c r="AL12" s="532"/>
      <c r="AM12" s="526"/>
      <c r="AN12" s="28"/>
      <c r="AO12" s="28"/>
      <c r="AP12" s="527"/>
      <c r="AQ12" s="532"/>
      <c r="AR12" s="526"/>
      <c r="AS12" s="28"/>
      <c r="AT12" s="28"/>
      <c r="AU12" s="527"/>
      <c r="AV12" s="532"/>
      <c r="AW12" s="526"/>
      <c r="AX12" s="28"/>
      <c r="AY12" s="28"/>
      <c r="AZ12" s="527"/>
    </row>
    <row r="13" spans="1:52" s="358" customFormat="1" x14ac:dyDescent="0.2">
      <c r="A13" s="359">
        <v>5</v>
      </c>
      <c r="B13" s="27"/>
      <c r="C13" s="523"/>
      <c r="D13" s="526"/>
      <c r="E13" s="28"/>
      <c r="F13" s="28"/>
      <c r="G13" s="527"/>
      <c r="H13" s="532"/>
      <c r="I13" s="526"/>
      <c r="J13" s="28"/>
      <c r="K13" s="28"/>
      <c r="L13" s="527"/>
      <c r="M13" s="532"/>
      <c r="N13" s="526"/>
      <c r="O13" s="28"/>
      <c r="P13" s="28"/>
      <c r="Q13" s="527"/>
      <c r="R13" s="532"/>
      <c r="S13" s="526"/>
      <c r="T13" s="28"/>
      <c r="U13" s="28"/>
      <c r="V13" s="527"/>
      <c r="W13" s="532"/>
      <c r="X13" s="526"/>
      <c r="Y13" s="28"/>
      <c r="Z13" s="28"/>
      <c r="AA13" s="527"/>
      <c r="AB13" s="532"/>
      <c r="AC13" s="526"/>
      <c r="AD13" s="28"/>
      <c r="AE13" s="28"/>
      <c r="AF13" s="527"/>
      <c r="AG13" s="532"/>
      <c r="AH13" s="526"/>
      <c r="AI13" s="28"/>
      <c r="AJ13" s="28"/>
      <c r="AK13" s="527"/>
      <c r="AL13" s="532"/>
      <c r="AM13" s="526"/>
      <c r="AN13" s="28"/>
      <c r="AO13" s="28"/>
      <c r="AP13" s="527"/>
      <c r="AQ13" s="532"/>
      <c r="AR13" s="526"/>
      <c r="AS13" s="28"/>
      <c r="AT13" s="28"/>
      <c r="AU13" s="527"/>
      <c r="AV13" s="532"/>
      <c r="AW13" s="526"/>
      <c r="AX13" s="28"/>
      <c r="AY13" s="28"/>
      <c r="AZ13" s="527"/>
    </row>
    <row r="14" spans="1:52" s="358" customFormat="1" x14ac:dyDescent="0.2">
      <c r="A14" s="359">
        <v>6</v>
      </c>
      <c r="B14" s="27"/>
      <c r="C14" s="523"/>
      <c r="D14" s="526"/>
      <c r="E14" s="28"/>
      <c r="F14" s="28"/>
      <c r="G14" s="527"/>
      <c r="H14" s="532"/>
      <c r="I14" s="526"/>
      <c r="J14" s="28"/>
      <c r="K14" s="28"/>
      <c r="L14" s="527"/>
      <c r="M14" s="532"/>
      <c r="N14" s="526"/>
      <c r="O14" s="28"/>
      <c r="P14" s="28"/>
      <c r="Q14" s="527"/>
      <c r="R14" s="532"/>
      <c r="S14" s="526"/>
      <c r="T14" s="28"/>
      <c r="U14" s="28"/>
      <c r="V14" s="527"/>
      <c r="W14" s="532"/>
      <c r="X14" s="526"/>
      <c r="Y14" s="28"/>
      <c r="Z14" s="28"/>
      <c r="AA14" s="527"/>
      <c r="AB14" s="532"/>
      <c r="AC14" s="526"/>
      <c r="AD14" s="28"/>
      <c r="AE14" s="28"/>
      <c r="AF14" s="527"/>
      <c r="AG14" s="532"/>
      <c r="AH14" s="526"/>
      <c r="AI14" s="28"/>
      <c r="AJ14" s="28"/>
      <c r="AK14" s="527"/>
      <c r="AL14" s="532"/>
      <c r="AM14" s="526"/>
      <c r="AN14" s="28"/>
      <c r="AO14" s="28"/>
      <c r="AP14" s="527"/>
      <c r="AQ14" s="532"/>
      <c r="AR14" s="526"/>
      <c r="AS14" s="28"/>
      <c r="AT14" s="28"/>
      <c r="AU14" s="527"/>
      <c r="AV14" s="532"/>
      <c r="AW14" s="526"/>
      <c r="AX14" s="28"/>
      <c r="AY14" s="28"/>
      <c r="AZ14" s="527"/>
    </row>
    <row r="15" spans="1:52" s="358" customFormat="1" x14ac:dyDescent="0.2">
      <c r="A15" s="359">
        <v>7</v>
      </c>
      <c r="B15" s="27"/>
      <c r="C15" s="523"/>
      <c r="D15" s="526"/>
      <c r="E15" s="28"/>
      <c r="F15" s="28"/>
      <c r="G15" s="527"/>
      <c r="H15" s="532"/>
      <c r="I15" s="526"/>
      <c r="J15" s="28"/>
      <c r="K15" s="28"/>
      <c r="L15" s="527"/>
      <c r="M15" s="532"/>
      <c r="N15" s="526"/>
      <c r="O15" s="28"/>
      <c r="P15" s="28"/>
      <c r="Q15" s="527"/>
      <c r="R15" s="532"/>
      <c r="S15" s="526"/>
      <c r="T15" s="28"/>
      <c r="U15" s="28"/>
      <c r="V15" s="527"/>
      <c r="W15" s="532"/>
      <c r="X15" s="526"/>
      <c r="Y15" s="28"/>
      <c r="Z15" s="28"/>
      <c r="AA15" s="527"/>
      <c r="AB15" s="532"/>
      <c r="AC15" s="526"/>
      <c r="AD15" s="28"/>
      <c r="AE15" s="28"/>
      <c r="AF15" s="527"/>
      <c r="AG15" s="532"/>
      <c r="AH15" s="526"/>
      <c r="AI15" s="28"/>
      <c r="AJ15" s="28"/>
      <c r="AK15" s="527"/>
      <c r="AL15" s="532"/>
      <c r="AM15" s="526"/>
      <c r="AN15" s="28"/>
      <c r="AO15" s="28"/>
      <c r="AP15" s="527"/>
      <c r="AQ15" s="532"/>
      <c r="AR15" s="526"/>
      <c r="AS15" s="28"/>
      <c r="AT15" s="28"/>
      <c r="AU15" s="527"/>
      <c r="AV15" s="532"/>
      <c r="AW15" s="526"/>
      <c r="AX15" s="28"/>
      <c r="AY15" s="28"/>
      <c r="AZ15" s="527"/>
    </row>
    <row r="16" spans="1:52" s="358" customFormat="1" x14ac:dyDescent="0.2">
      <c r="A16" s="359">
        <v>8</v>
      </c>
      <c r="B16" s="27"/>
      <c r="C16" s="523"/>
      <c r="D16" s="526"/>
      <c r="E16" s="28"/>
      <c r="F16" s="28"/>
      <c r="G16" s="527"/>
      <c r="H16" s="532"/>
      <c r="I16" s="526"/>
      <c r="J16" s="28"/>
      <c r="K16" s="28"/>
      <c r="L16" s="527"/>
      <c r="M16" s="532"/>
      <c r="N16" s="526"/>
      <c r="O16" s="28"/>
      <c r="P16" s="28"/>
      <c r="Q16" s="527"/>
      <c r="R16" s="532"/>
      <c r="S16" s="526"/>
      <c r="T16" s="28"/>
      <c r="U16" s="28"/>
      <c r="V16" s="527"/>
      <c r="W16" s="532"/>
      <c r="X16" s="526"/>
      <c r="Y16" s="28"/>
      <c r="Z16" s="28"/>
      <c r="AA16" s="527"/>
      <c r="AB16" s="532"/>
      <c r="AC16" s="526"/>
      <c r="AD16" s="28"/>
      <c r="AE16" s="28"/>
      <c r="AF16" s="527"/>
      <c r="AG16" s="532"/>
      <c r="AH16" s="526"/>
      <c r="AI16" s="28"/>
      <c r="AJ16" s="28"/>
      <c r="AK16" s="527"/>
      <c r="AL16" s="532"/>
      <c r="AM16" s="526"/>
      <c r="AN16" s="28"/>
      <c r="AO16" s="28"/>
      <c r="AP16" s="527"/>
      <c r="AQ16" s="532"/>
      <c r="AR16" s="526"/>
      <c r="AS16" s="28"/>
      <c r="AT16" s="28"/>
      <c r="AU16" s="527"/>
      <c r="AV16" s="532"/>
      <c r="AW16" s="526"/>
      <c r="AX16" s="28"/>
      <c r="AY16" s="28"/>
      <c r="AZ16" s="527"/>
    </row>
    <row r="17" spans="1:52" s="358" customFormat="1" x14ac:dyDescent="0.2">
      <c r="A17" s="359">
        <v>9</v>
      </c>
      <c r="B17" s="27"/>
      <c r="C17" s="523"/>
      <c r="D17" s="526"/>
      <c r="E17" s="28"/>
      <c r="F17" s="28"/>
      <c r="G17" s="527"/>
      <c r="H17" s="532"/>
      <c r="I17" s="526"/>
      <c r="J17" s="28"/>
      <c r="K17" s="28"/>
      <c r="L17" s="527"/>
      <c r="M17" s="532"/>
      <c r="N17" s="526"/>
      <c r="O17" s="28"/>
      <c r="P17" s="28"/>
      <c r="Q17" s="527"/>
      <c r="R17" s="532"/>
      <c r="S17" s="526"/>
      <c r="T17" s="28"/>
      <c r="U17" s="28"/>
      <c r="V17" s="527"/>
      <c r="W17" s="532"/>
      <c r="X17" s="526"/>
      <c r="Y17" s="28"/>
      <c r="Z17" s="28"/>
      <c r="AA17" s="527"/>
      <c r="AB17" s="532"/>
      <c r="AC17" s="526"/>
      <c r="AD17" s="28"/>
      <c r="AE17" s="28"/>
      <c r="AF17" s="527"/>
      <c r="AG17" s="532"/>
      <c r="AH17" s="526"/>
      <c r="AI17" s="28"/>
      <c r="AJ17" s="28"/>
      <c r="AK17" s="527"/>
      <c r="AL17" s="532"/>
      <c r="AM17" s="526"/>
      <c r="AN17" s="28"/>
      <c r="AO17" s="28"/>
      <c r="AP17" s="527"/>
      <c r="AQ17" s="532"/>
      <c r="AR17" s="526"/>
      <c r="AS17" s="28"/>
      <c r="AT17" s="28"/>
      <c r="AU17" s="527"/>
      <c r="AV17" s="532"/>
      <c r="AW17" s="526"/>
      <c r="AX17" s="28"/>
      <c r="AY17" s="28"/>
      <c r="AZ17" s="527"/>
    </row>
    <row r="18" spans="1:52" s="358" customFormat="1" ht="13.5" thickBot="1" x14ac:dyDescent="0.25">
      <c r="A18" s="516">
        <v>10</v>
      </c>
      <c r="B18" s="27"/>
      <c r="C18" s="523"/>
      <c r="D18" s="528"/>
      <c r="E18" s="529"/>
      <c r="F18" s="529"/>
      <c r="G18" s="530"/>
      <c r="H18" s="532"/>
      <c r="I18" s="528"/>
      <c r="J18" s="529"/>
      <c r="K18" s="529"/>
      <c r="L18" s="530"/>
      <c r="M18" s="532"/>
      <c r="N18" s="528"/>
      <c r="O18" s="529"/>
      <c r="P18" s="529"/>
      <c r="Q18" s="530"/>
      <c r="R18" s="532"/>
      <c r="S18" s="528"/>
      <c r="T18" s="529"/>
      <c r="U18" s="529"/>
      <c r="V18" s="530"/>
      <c r="W18" s="532"/>
      <c r="X18" s="528"/>
      <c r="Y18" s="529"/>
      <c r="Z18" s="529"/>
      <c r="AA18" s="530"/>
      <c r="AB18" s="532"/>
      <c r="AC18" s="528"/>
      <c r="AD18" s="529"/>
      <c r="AE18" s="529"/>
      <c r="AF18" s="530"/>
      <c r="AG18" s="532"/>
      <c r="AH18" s="528"/>
      <c r="AI18" s="529"/>
      <c r="AJ18" s="529"/>
      <c r="AK18" s="530"/>
      <c r="AL18" s="532"/>
      <c r="AM18" s="528"/>
      <c r="AN18" s="529"/>
      <c r="AO18" s="529"/>
      <c r="AP18" s="530"/>
      <c r="AQ18" s="532"/>
      <c r="AR18" s="528"/>
      <c r="AS18" s="529"/>
      <c r="AT18" s="529"/>
      <c r="AU18" s="530"/>
      <c r="AV18" s="532"/>
      <c r="AW18" s="528"/>
      <c r="AX18" s="529"/>
      <c r="AY18" s="529"/>
      <c r="AZ18" s="530"/>
    </row>
    <row r="19" spans="1:52" ht="13.5" thickBot="1" x14ac:dyDescent="0.25">
      <c r="A19" s="77"/>
      <c r="B19" s="74" t="s">
        <v>3920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</row>
    <row r="20" spans="1:52" s="358" customFormat="1" x14ac:dyDescent="0.2">
      <c r="A20" s="357">
        <v>1</v>
      </c>
      <c r="B20" s="34"/>
      <c r="C20" s="522"/>
      <c r="D20" s="524"/>
      <c r="E20" s="36"/>
      <c r="F20" s="36"/>
      <c r="G20" s="525"/>
      <c r="H20" s="531"/>
      <c r="I20" s="524"/>
      <c r="J20" s="36"/>
      <c r="K20" s="36"/>
      <c r="L20" s="525"/>
      <c r="M20" s="531"/>
      <c r="N20" s="524"/>
      <c r="O20" s="36"/>
      <c r="P20" s="36"/>
      <c r="Q20" s="525"/>
      <c r="R20" s="531"/>
      <c r="S20" s="524"/>
      <c r="T20" s="36"/>
      <c r="U20" s="36"/>
      <c r="V20" s="525"/>
      <c r="W20" s="531"/>
      <c r="X20" s="524"/>
      <c r="Y20" s="36"/>
      <c r="Z20" s="36"/>
      <c r="AA20" s="525"/>
      <c r="AB20" s="531"/>
      <c r="AC20" s="524"/>
      <c r="AD20" s="36"/>
      <c r="AE20" s="36"/>
      <c r="AF20" s="525"/>
      <c r="AG20" s="531"/>
      <c r="AH20" s="524"/>
      <c r="AI20" s="36"/>
      <c r="AJ20" s="36"/>
      <c r="AK20" s="525"/>
      <c r="AL20" s="531"/>
      <c r="AM20" s="524"/>
      <c r="AN20" s="36"/>
      <c r="AO20" s="36"/>
      <c r="AP20" s="525"/>
      <c r="AQ20" s="531"/>
      <c r="AR20" s="524"/>
      <c r="AS20" s="36"/>
      <c r="AT20" s="36"/>
      <c r="AU20" s="525"/>
      <c r="AV20" s="531"/>
      <c r="AW20" s="524"/>
      <c r="AX20" s="36"/>
      <c r="AY20" s="36"/>
      <c r="AZ20" s="525"/>
    </row>
    <row r="21" spans="1:52" s="358" customFormat="1" x14ac:dyDescent="0.2">
      <c r="A21" s="359">
        <v>2</v>
      </c>
      <c r="B21" s="27"/>
      <c r="C21" s="523"/>
      <c r="D21" s="526"/>
      <c r="E21" s="28"/>
      <c r="F21" s="28"/>
      <c r="G21" s="527"/>
      <c r="H21" s="532"/>
      <c r="I21" s="526"/>
      <c r="J21" s="28"/>
      <c r="K21" s="28"/>
      <c r="L21" s="527"/>
      <c r="M21" s="532"/>
      <c r="N21" s="526"/>
      <c r="O21" s="28"/>
      <c r="P21" s="28"/>
      <c r="Q21" s="527"/>
      <c r="R21" s="532"/>
      <c r="S21" s="526"/>
      <c r="T21" s="28"/>
      <c r="U21" s="28"/>
      <c r="V21" s="527"/>
      <c r="W21" s="532"/>
      <c r="X21" s="526"/>
      <c r="Y21" s="28"/>
      <c r="Z21" s="28"/>
      <c r="AA21" s="527"/>
      <c r="AB21" s="532"/>
      <c r="AC21" s="526"/>
      <c r="AD21" s="28"/>
      <c r="AE21" s="28"/>
      <c r="AF21" s="527"/>
      <c r="AG21" s="532"/>
      <c r="AH21" s="526"/>
      <c r="AI21" s="28"/>
      <c r="AJ21" s="28"/>
      <c r="AK21" s="527"/>
      <c r="AL21" s="532"/>
      <c r="AM21" s="526"/>
      <c r="AN21" s="28"/>
      <c r="AO21" s="28"/>
      <c r="AP21" s="527"/>
      <c r="AQ21" s="532"/>
      <c r="AR21" s="526"/>
      <c r="AS21" s="28"/>
      <c r="AT21" s="28"/>
      <c r="AU21" s="527"/>
      <c r="AV21" s="532"/>
      <c r="AW21" s="526"/>
      <c r="AX21" s="28"/>
      <c r="AY21" s="28"/>
      <c r="AZ21" s="527"/>
    </row>
    <row r="22" spans="1:52" s="358" customFormat="1" x14ac:dyDescent="0.2">
      <c r="A22" s="359">
        <v>3</v>
      </c>
      <c r="B22" s="27"/>
      <c r="C22" s="523"/>
      <c r="D22" s="526"/>
      <c r="E22" s="28"/>
      <c r="F22" s="28"/>
      <c r="G22" s="527"/>
      <c r="H22" s="532"/>
      <c r="I22" s="526"/>
      <c r="J22" s="28"/>
      <c r="K22" s="28"/>
      <c r="L22" s="527"/>
      <c r="M22" s="532"/>
      <c r="N22" s="526"/>
      <c r="O22" s="28"/>
      <c r="P22" s="28"/>
      <c r="Q22" s="527"/>
      <c r="R22" s="532"/>
      <c r="S22" s="526"/>
      <c r="T22" s="28"/>
      <c r="U22" s="28"/>
      <c r="V22" s="527"/>
      <c r="W22" s="532"/>
      <c r="X22" s="526"/>
      <c r="Y22" s="28"/>
      <c r="Z22" s="28"/>
      <c r="AA22" s="527"/>
      <c r="AB22" s="532"/>
      <c r="AC22" s="526"/>
      <c r="AD22" s="28"/>
      <c r="AE22" s="28"/>
      <c r="AF22" s="527"/>
      <c r="AG22" s="532"/>
      <c r="AH22" s="526"/>
      <c r="AI22" s="28"/>
      <c r="AJ22" s="28"/>
      <c r="AK22" s="527"/>
      <c r="AL22" s="532"/>
      <c r="AM22" s="526"/>
      <c r="AN22" s="28"/>
      <c r="AO22" s="28"/>
      <c r="AP22" s="527"/>
      <c r="AQ22" s="532"/>
      <c r="AR22" s="526"/>
      <c r="AS22" s="28"/>
      <c r="AT22" s="28"/>
      <c r="AU22" s="527"/>
      <c r="AV22" s="532"/>
      <c r="AW22" s="526"/>
      <c r="AX22" s="28"/>
      <c r="AY22" s="28"/>
      <c r="AZ22" s="527"/>
    </row>
    <row r="23" spans="1:52" s="358" customFormat="1" x14ac:dyDescent="0.2">
      <c r="A23" s="359">
        <v>4</v>
      </c>
      <c r="B23" s="27"/>
      <c r="C23" s="523"/>
      <c r="D23" s="526"/>
      <c r="E23" s="28"/>
      <c r="F23" s="28"/>
      <c r="G23" s="527"/>
      <c r="H23" s="532"/>
      <c r="I23" s="526"/>
      <c r="J23" s="28"/>
      <c r="K23" s="28"/>
      <c r="L23" s="527"/>
      <c r="M23" s="532"/>
      <c r="N23" s="526"/>
      <c r="O23" s="28"/>
      <c r="P23" s="28"/>
      <c r="Q23" s="527"/>
      <c r="R23" s="532"/>
      <c r="S23" s="526"/>
      <c r="T23" s="28"/>
      <c r="U23" s="28"/>
      <c r="V23" s="527"/>
      <c r="W23" s="532"/>
      <c r="X23" s="526"/>
      <c r="Y23" s="28"/>
      <c r="Z23" s="28"/>
      <c r="AA23" s="527"/>
      <c r="AB23" s="532"/>
      <c r="AC23" s="526"/>
      <c r="AD23" s="28"/>
      <c r="AE23" s="28"/>
      <c r="AF23" s="527"/>
      <c r="AG23" s="532"/>
      <c r="AH23" s="526"/>
      <c r="AI23" s="28"/>
      <c r="AJ23" s="28"/>
      <c r="AK23" s="527"/>
      <c r="AL23" s="532"/>
      <c r="AM23" s="526"/>
      <c r="AN23" s="28"/>
      <c r="AO23" s="28"/>
      <c r="AP23" s="527"/>
      <c r="AQ23" s="532"/>
      <c r="AR23" s="526"/>
      <c r="AS23" s="28"/>
      <c r="AT23" s="28"/>
      <c r="AU23" s="527"/>
      <c r="AV23" s="532"/>
      <c r="AW23" s="526"/>
      <c r="AX23" s="28"/>
      <c r="AY23" s="28"/>
      <c r="AZ23" s="527"/>
    </row>
    <row r="24" spans="1:52" s="358" customFormat="1" x14ac:dyDescent="0.2">
      <c r="A24" s="359">
        <v>5</v>
      </c>
      <c r="B24" s="27"/>
      <c r="C24" s="523"/>
      <c r="D24" s="526"/>
      <c r="E24" s="28"/>
      <c r="F24" s="28"/>
      <c r="G24" s="527"/>
      <c r="H24" s="532"/>
      <c r="I24" s="526"/>
      <c r="J24" s="28"/>
      <c r="K24" s="28"/>
      <c r="L24" s="527"/>
      <c r="M24" s="532"/>
      <c r="N24" s="526"/>
      <c r="O24" s="28"/>
      <c r="P24" s="28"/>
      <c r="Q24" s="527"/>
      <c r="R24" s="532"/>
      <c r="S24" s="526"/>
      <c r="T24" s="28"/>
      <c r="U24" s="28"/>
      <c r="V24" s="527"/>
      <c r="W24" s="532"/>
      <c r="X24" s="526"/>
      <c r="Y24" s="28"/>
      <c r="Z24" s="28"/>
      <c r="AA24" s="527"/>
      <c r="AB24" s="532"/>
      <c r="AC24" s="526"/>
      <c r="AD24" s="28"/>
      <c r="AE24" s="28"/>
      <c r="AF24" s="527"/>
      <c r="AG24" s="532"/>
      <c r="AH24" s="526"/>
      <c r="AI24" s="28"/>
      <c r="AJ24" s="28"/>
      <c r="AK24" s="527"/>
      <c r="AL24" s="532"/>
      <c r="AM24" s="526"/>
      <c r="AN24" s="28"/>
      <c r="AO24" s="28"/>
      <c r="AP24" s="527"/>
      <c r="AQ24" s="532"/>
      <c r="AR24" s="526"/>
      <c r="AS24" s="28"/>
      <c r="AT24" s="28"/>
      <c r="AU24" s="527"/>
      <c r="AV24" s="532"/>
      <c r="AW24" s="526"/>
      <c r="AX24" s="28"/>
      <c r="AY24" s="28"/>
      <c r="AZ24" s="527"/>
    </row>
    <row r="25" spans="1:52" s="358" customFormat="1" x14ac:dyDescent="0.2">
      <c r="A25" s="359">
        <v>6</v>
      </c>
      <c r="B25" s="27"/>
      <c r="C25" s="523"/>
      <c r="D25" s="526"/>
      <c r="E25" s="28"/>
      <c r="F25" s="28"/>
      <c r="G25" s="527"/>
      <c r="H25" s="532"/>
      <c r="I25" s="526"/>
      <c r="J25" s="28"/>
      <c r="K25" s="28"/>
      <c r="L25" s="527"/>
      <c r="M25" s="532"/>
      <c r="N25" s="526"/>
      <c r="O25" s="28"/>
      <c r="P25" s="28"/>
      <c r="Q25" s="527"/>
      <c r="R25" s="532"/>
      <c r="S25" s="526"/>
      <c r="T25" s="28"/>
      <c r="U25" s="28"/>
      <c r="V25" s="527"/>
      <c r="W25" s="532"/>
      <c r="X25" s="526"/>
      <c r="Y25" s="28"/>
      <c r="Z25" s="28"/>
      <c r="AA25" s="527"/>
      <c r="AB25" s="532"/>
      <c r="AC25" s="526"/>
      <c r="AD25" s="28"/>
      <c r="AE25" s="28"/>
      <c r="AF25" s="527"/>
      <c r="AG25" s="532"/>
      <c r="AH25" s="526"/>
      <c r="AI25" s="28"/>
      <c r="AJ25" s="28"/>
      <c r="AK25" s="527"/>
      <c r="AL25" s="532"/>
      <c r="AM25" s="526"/>
      <c r="AN25" s="28"/>
      <c r="AO25" s="28"/>
      <c r="AP25" s="527"/>
      <c r="AQ25" s="532"/>
      <c r="AR25" s="526"/>
      <c r="AS25" s="28"/>
      <c r="AT25" s="28"/>
      <c r="AU25" s="527"/>
      <c r="AV25" s="532"/>
      <c r="AW25" s="526"/>
      <c r="AX25" s="28"/>
      <c r="AY25" s="28"/>
      <c r="AZ25" s="527"/>
    </row>
    <row r="26" spans="1:52" s="358" customFormat="1" x14ac:dyDescent="0.2">
      <c r="A26" s="359">
        <v>7</v>
      </c>
      <c r="B26" s="27"/>
      <c r="C26" s="523"/>
      <c r="D26" s="526"/>
      <c r="E26" s="28"/>
      <c r="F26" s="28"/>
      <c r="G26" s="527"/>
      <c r="H26" s="532"/>
      <c r="I26" s="526"/>
      <c r="J26" s="28"/>
      <c r="K26" s="28"/>
      <c r="L26" s="527"/>
      <c r="M26" s="532"/>
      <c r="N26" s="526"/>
      <c r="O26" s="28"/>
      <c r="P26" s="28"/>
      <c r="Q26" s="527"/>
      <c r="R26" s="532"/>
      <c r="S26" s="526"/>
      <c r="T26" s="28"/>
      <c r="U26" s="28"/>
      <c r="V26" s="527"/>
      <c r="W26" s="532"/>
      <c r="X26" s="526"/>
      <c r="Y26" s="28"/>
      <c r="Z26" s="28"/>
      <c r="AA26" s="527"/>
      <c r="AB26" s="532"/>
      <c r="AC26" s="526"/>
      <c r="AD26" s="28"/>
      <c r="AE26" s="28"/>
      <c r="AF26" s="527"/>
      <c r="AG26" s="532"/>
      <c r="AH26" s="526"/>
      <c r="AI26" s="28"/>
      <c r="AJ26" s="28"/>
      <c r="AK26" s="527"/>
      <c r="AL26" s="532"/>
      <c r="AM26" s="526"/>
      <c r="AN26" s="28"/>
      <c r="AO26" s="28"/>
      <c r="AP26" s="527"/>
      <c r="AQ26" s="532"/>
      <c r="AR26" s="526"/>
      <c r="AS26" s="28"/>
      <c r="AT26" s="28"/>
      <c r="AU26" s="527"/>
      <c r="AV26" s="532"/>
      <c r="AW26" s="526"/>
      <c r="AX26" s="28"/>
      <c r="AY26" s="28"/>
      <c r="AZ26" s="527"/>
    </row>
    <row r="27" spans="1:52" s="358" customFormat="1" x14ac:dyDescent="0.2">
      <c r="A27" s="359">
        <v>8</v>
      </c>
      <c r="B27" s="27"/>
      <c r="C27" s="523"/>
      <c r="D27" s="526"/>
      <c r="E27" s="28"/>
      <c r="F27" s="28"/>
      <c r="G27" s="527"/>
      <c r="H27" s="532"/>
      <c r="I27" s="526"/>
      <c r="J27" s="28"/>
      <c r="K27" s="28"/>
      <c r="L27" s="527"/>
      <c r="M27" s="532"/>
      <c r="N27" s="526"/>
      <c r="O27" s="28"/>
      <c r="P27" s="28"/>
      <c r="Q27" s="527"/>
      <c r="R27" s="532"/>
      <c r="S27" s="526"/>
      <c r="T27" s="28"/>
      <c r="U27" s="28"/>
      <c r="V27" s="527"/>
      <c r="W27" s="532"/>
      <c r="X27" s="526"/>
      <c r="Y27" s="28"/>
      <c r="Z27" s="28"/>
      <c r="AA27" s="527"/>
      <c r="AB27" s="532"/>
      <c r="AC27" s="526"/>
      <c r="AD27" s="28"/>
      <c r="AE27" s="28"/>
      <c r="AF27" s="527"/>
      <c r="AG27" s="532"/>
      <c r="AH27" s="526"/>
      <c r="AI27" s="28"/>
      <c r="AJ27" s="28"/>
      <c r="AK27" s="527"/>
      <c r="AL27" s="532"/>
      <c r="AM27" s="526"/>
      <c r="AN27" s="28"/>
      <c r="AO27" s="28"/>
      <c r="AP27" s="527"/>
      <c r="AQ27" s="532"/>
      <c r="AR27" s="526"/>
      <c r="AS27" s="28"/>
      <c r="AT27" s="28"/>
      <c r="AU27" s="527"/>
      <c r="AV27" s="532"/>
      <c r="AW27" s="526"/>
      <c r="AX27" s="28"/>
      <c r="AY27" s="28"/>
      <c r="AZ27" s="527"/>
    </row>
    <row r="28" spans="1:52" s="358" customFormat="1" x14ac:dyDescent="0.2">
      <c r="A28" s="359">
        <v>9</v>
      </c>
      <c r="B28" s="27"/>
      <c r="C28" s="523"/>
      <c r="D28" s="526"/>
      <c r="E28" s="28"/>
      <c r="F28" s="28"/>
      <c r="G28" s="527"/>
      <c r="H28" s="532"/>
      <c r="I28" s="526"/>
      <c r="J28" s="28"/>
      <c r="K28" s="28"/>
      <c r="L28" s="527"/>
      <c r="M28" s="532"/>
      <c r="N28" s="526"/>
      <c r="O28" s="28"/>
      <c r="P28" s="28"/>
      <c r="Q28" s="527"/>
      <c r="R28" s="532"/>
      <c r="S28" s="526"/>
      <c r="T28" s="28"/>
      <c r="U28" s="28"/>
      <c r="V28" s="527"/>
      <c r="W28" s="532"/>
      <c r="X28" s="526"/>
      <c r="Y28" s="28"/>
      <c r="Z28" s="28"/>
      <c r="AA28" s="527"/>
      <c r="AB28" s="532"/>
      <c r="AC28" s="526"/>
      <c r="AD28" s="28"/>
      <c r="AE28" s="28"/>
      <c r="AF28" s="527"/>
      <c r="AG28" s="532"/>
      <c r="AH28" s="526"/>
      <c r="AI28" s="28"/>
      <c r="AJ28" s="28"/>
      <c r="AK28" s="527"/>
      <c r="AL28" s="532"/>
      <c r="AM28" s="526"/>
      <c r="AN28" s="28"/>
      <c r="AO28" s="28"/>
      <c r="AP28" s="527"/>
      <c r="AQ28" s="532"/>
      <c r="AR28" s="526"/>
      <c r="AS28" s="28"/>
      <c r="AT28" s="28"/>
      <c r="AU28" s="527"/>
      <c r="AV28" s="532"/>
      <c r="AW28" s="526"/>
      <c r="AX28" s="28"/>
      <c r="AY28" s="28"/>
      <c r="AZ28" s="527"/>
    </row>
    <row r="29" spans="1:52" s="358" customFormat="1" ht="13.5" thickBot="1" x14ac:dyDescent="0.25">
      <c r="A29" s="359">
        <v>10</v>
      </c>
      <c r="B29" s="27"/>
      <c r="C29" s="523"/>
      <c r="D29" s="528"/>
      <c r="E29" s="529"/>
      <c r="F29" s="529"/>
      <c r="G29" s="530"/>
      <c r="H29" s="532"/>
      <c r="I29" s="528"/>
      <c r="J29" s="529"/>
      <c r="K29" s="529"/>
      <c r="L29" s="530"/>
      <c r="M29" s="532"/>
      <c r="N29" s="528"/>
      <c r="O29" s="529"/>
      <c r="P29" s="529"/>
      <c r="Q29" s="530"/>
      <c r="R29" s="532"/>
      <c r="S29" s="528"/>
      <c r="T29" s="529"/>
      <c r="U29" s="529"/>
      <c r="V29" s="530"/>
      <c r="W29" s="532"/>
      <c r="X29" s="528"/>
      <c r="Y29" s="529"/>
      <c r="Z29" s="529"/>
      <c r="AA29" s="530"/>
      <c r="AB29" s="532"/>
      <c r="AC29" s="528"/>
      <c r="AD29" s="529"/>
      <c r="AE29" s="529"/>
      <c r="AF29" s="530"/>
      <c r="AG29" s="532"/>
      <c r="AH29" s="528"/>
      <c r="AI29" s="529"/>
      <c r="AJ29" s="529"/>
      <c r="AK29" s="530"/>
      <c r="AL29" s="532"/>
      <c r="AM29" s="528"/>
      <c r="AN29" s="529"/>
      <c r="AO29" s="529"/>
      <c r="AP29" s="530"/>
      <c r="AQ29" s="532"/>
      <c r="AR29" s="528"/>
      <c r="AS29" s="529"/>
      <c r="AT29" s="529"/>
      <c r="AU29" s="530"/>
      <c r="AV29" s="532"/>
      <c r="AW29" s="528"/>
      <c r="AX29" s="529"/>
      <c r="AY29" s="529"/>
      <c r="AZ29" s="530"/>
    </row>
    <row r="30" spans="1:52" x14ac:dyDescent="0.2">
      <c r="B30" s="123"/>
      <c r="C30" s="123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</row>
    <row r="31" spans="1:52" x14ac:dyDescent="0.2">
      <c r="A31" s="1" t="s">
        <v>1584</v>
      </c>
      <c r="B31" s="11"/>
      <c r="C31" s="11"/>
    </row>
    <row r="33" spans="2:2" x14ac:dyDescent="0.2">
      <c r="B33" s="361" t="s">
        <v>3767</v>
      </c>
    </row>
  </sheetData>
  <mergeCells count="12">
    <mergeCell ref="B5:B6"/>
    <mergeCell ref="A5:A6"/>
    <mergeCell ref="D5:G5"/>
    <mergeCell ref="X5:AA5"/>
    <mergeCell ref="AR5:AU5"/>
    <mergeCell ref="AW5:AZ5"/>
    <mergeCell ref="AH5:AK5"/>
    <mergeCell ref="AM5:AP5"/>
    <mergeCell ref="AC5:AF5"/>
    <mergeCell ref="I5:L5"/>
    <mergeCell ref="N5:Q5"/>
    <mergeCell ref="S5:V5"/>
  </mergeCells>
  <phoneticPr fontId="2" type="noConversion"/>
  <pageMargins left="0.75" right="0.75" top="1" bottom="1" header="0.5" footer="0.5"/>
  <pageSetup paperSize="9" orientation="landscape" horizontalDpi="300" r:id="rId1"/>
  <headerFooter alignWithMargins="0"/>
  <colBreaks count="2" manualBreakCount="2">
    <brk id="18" min="2" max="30" man="1"/>
    <brk id="38" min="2" max="3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3"/>
  <dimension ref="A1:BB35"/>
  <sheetViews>
    <sheetView view="pageBreakPreview" zoomScale="145" zoomScaleNormal="70" zoomScaleSheetLayoutView="145" workbookViewId="0">
      <selection activeCell="B4" sqref="B4"/>
    </sheetView>
  </sheetViews>
  <sheetFormatPr defaultRowHeight="12.75" x14ac:dyDescent="0.2"/>
  <cols>
    <col min="1" max="1" width="3.85546875" style="1" bestFit="1" customWidth="1"/>
    <col min="2" max="2" width="26.5703125" style="1" customWidth="1"/>
    <col min="3" max="4" width="9.140625" style="1"/>
    <col min="5" max="5" width="8.42578125" style="1" customWidth="1"/>
    <col min="6" max="9" width="6.42578125" style="1" customWidth="1"/>
    <col min="10" max="10" width="8" style="1" customWidth="1"/>
    <col min="11" max="14" width="6.42578125" style="1" customWidth="1"/>
    <col min="15" max="15" width="8.42578125" style="1" customWidth="1"/>
    <col min="16" max="19" width="6.42578125" style="1" customWidth="1"/>
    <col min="20" max="20" width="8.140625" style="1" customWidth="1"/>
    <col min="21" max="24" width="6.85546875" style="1" customWidth="1"/>
    <col min="25" max="25" width="8.140625" style="1" customWidth="1"/>
    <col min="26" max="29" width="7" style="1" customWidth="1"/>
    <col min="30" max="30" width="8.42578125" style="1" customWidth="1"/>
    <col min="31" max="34" width="6.42578125" style="1" customWidth="1"/>
    <col min="35" max="35" width="9.140625" style="1"/>
    <col min="36" max="39" width="6.42578125" style="1" customWidth="1"/>
    <col min="40" max="40" width="9.140625" style="1"/>
    <col min="41" max="44" width="5.85546875" style="1" customWidth="1"/>
    <col min="45" max="45" width="9.140625" style="1"/>
    <col min="46" max="49" width="6.5703125" style="1" customWidth="1"/>
    <col min="50" max="50" width="9.140625" style="1"/>
    <col min="51" max="54" width="6.42578125" style="1" customWidth="1"/>
    <col min="55" max="16384" width="9.140625" style="1"/>
  </cols>
  <sheetData>
    <row r="1" spans="1:54" x14ac:dyDescent="0.2">
      <c r="A1" s="1" t="s">
        <v>1577</v>
      </c>
    </row>
    <row r="2" spans="1:54" x14ac:dyDescent="0.2">
      <c r="A2" s="1" t="s">
        <v>1579</v>
      </c>
    </row>
    <row r="3" spans="1:54" x14ac:dyDescent="0.2">
      <c r="A3" s="122" t="s">
        <v>4174</v>
      </c>
    </row>
    <row r="4" spans="1:54" ht="13.5" thickBot="1" x14ac:dyDescent="0.25">
      <c r="B4" s="326"/>
      <c r="E4" s="360">
        <f>Инвестиции!F4</f>
        <v>2023</v>
      </c>
      <c r="F4" s="360"/>
      <c r="G4" s="360"/>
      <c r="H4" s="360"/>
      <c r="I4" s="360"/>
      <c r="J4" s="360">
        <f>Инвестиции!K4</f>
        <v>2024</v>
      </c>
      <c r="K4" s="360"/>
      <c r="L4" s="360"/>
      <c r="M4" s="360"/>
      <c r="N4" s="360"/>
      <c r="O4" s="360">
        <f>Инвестиции!P4</f>
        <v>2025</v>
      </c>
      <c r="P4" s="360"/>
      <c r="Q4" s="360"/>
      <c r="R4" s="360"/>
      <c r="S4" s="360"/>
      <c r="T4" s="360">
        <f>Инвестиции!U4</f>
        <v>2026</v>
      </c>
      <c r="U4" s="360"/>
      <c r="V4" s="360"/>
      <c r="W4" s="360"/>
      <c r="X4" s="360"/>
      <c r="Y4" s="360">
        <f>Инвестиции!Z4</f>
        <v>2027</v>
      </c>
      <c r="Z4" s="360"/>
      <c r="AA4" s="360"/>
      <c r="AB4" s="360"/>
      <c r="AC4" s="360"/>
      <c r="AD4" s="360">
        <f>Инвестиции!AE4</f>
        <v>2028</v>
      </c>
      <c r="AE4" s="360"/>
      <c r="AF4" s="360"/>
      <c r="AG4" s="360"/>
      <c r="AH4" s="360"/>
      <c r="AI4" s="360">
        <f>Инвестиции!AJ4</f>
        <v>2029</v>
      </c>
      <c r="AJ4" s="360"/>
      <c r="AK4" s="360"/>
      <c r="AL4" s="360"/>
      <c r="AM4" s="360"/>
      <c r="AN4" s="360">
        <f>Инвестиции!AO4</f>
        <v>2030</v>
      </c>
      <c r="AO4" s="360"/>
      <c r="AP4" s="360"/>
      <c r="AQ4" s="360"/>
      <c r="AR4" s="360"/>
      <c r="AS4" s="360">
        <f>Инвестиции!AT4</f>
        <v>2031</v>
      </c>
      <c r="AT4" s="360"/>
      <c r="AU4" s="360"/>
      <c r="AV4" s="360"/>
      <c r="AW4" s="360"/>
      <c r="AX4" s="360">
        <f>Инвестиции!AY4</f>
        <v>2032</v>
      </c>
      <c r="AY4" s="360"/>
      <c r="AZ4" s="360"/>
      <c r="BA4" s="360"/>
      <c r="BB4" s="360"/>
    </row>
    <row r="5" spans="1:54" ht="13.5" customHeight="1" thickBot="1" x14ac:dyDescent="0.25">
      <c r="A5" s="777" t="s">
        <v>3280</v>
      </c>
      <c r="B5" s="777" t="s">
        <v>1589</v>
      </c>
      <c r="C5" s="781" t="s">
        <v>3739</v>
      </c>
      <c r="D5" s="775" t="s">
        <v>3632</v>
      </c>
      <c r="E5" s="775" t="s">
        <v>3626</v>
      </c>
      <c r="F5" s="327" t="s">
        <v>3490</v>
      </c>
      <c r="G5" s="328"/>
      <c r="H5" s="328"/>
      <c r="I5" s="329"/>
      <c r="J5" s="775" t="s">
        <v>3627</v>
      </c>
      <c r="K5" s="772" t="s">
        <v>3490</v>
      </c>
      <c r="L5" s="773"/>
      <c r="M5" s="773"/>
      <c r="N5" s="774"/>
      <c r="O5" s="775" t="s">
        <v>3628</v>
      </c>
      <c r="P5" s="772" t="s">
        <v>3490</v>
      </c>
      <c r="Q5" s="773"/>
      <c r="R5" s="773"/>
      <c r="S5" s="774"/>
      <c r="T5" s="775" t="s">
        <v>3629</v>
      </c>
      <c r="U5" s="772" t="s">
        <v>3490</v>
      </c>
      <c r="V5" s="773"/>
      <c r="W5" s="773"/>
      <c r="X5" s="774"/>
      <c r="Y5" s="775" t="s">
        <v>3631</v>
      </c>
      <c r="Z5" s="772" t="s">
        <v>3490</v>
      </c>
      <c r="AA5" s="773"/>
      <c r="AB5" s="773"/>
      <c r="AC5" s="774"/>
      <c r="AD5" s="775" t="s">
        <v>3630</v>
      </c>
      <c r="AE5" s="772" t="s">
        <v>3490</v>
      </c>
      <c r="AF5" s="773"/>
      <c r="AG5" s="773"/>
      <c r="AH5" s="774"/>
      <c r="AI5" s="775" t="s">
        <v>3735</v>
      </c>
      <c r="AJ5" s="772" t="s">
        <v>3490</v>
      </c>
      <c r="AK5" s="773"/>
      <c r="AL5" s="773"/>
      <c r="AM5" s="774"/>
      <c r="AN5" s="775" t="s">
        <v>3736</v>
      </c>
      <c r="AO5" s="772" t="s">
        <v>3490</v>
      </c>
      <c r="AP5" s="773"/>
      <c r="AQ5" s="773"/>
      <c r="AR5" s="774"/>
      <c r="AS5" s="775" t="s">
        <v>3746</v>
      </c>
      <c r="AT5" s="772" t="s">
        <v>3490</v>
      </c>
      <c r="AU5" s="773"/>
      <c r="AV5" s="773"/>
      <c r="AW5" s="774"/>
      <c r="AX5" s="775" t="s">
        <v>3747</v>
      </c>
      <c r="AY5" s="772" t="s">
        <v>3490</v>
      </c>
      <c r="AZ5" s="773"/>
      <c r="BA5" s="773"/>
      <c r="BB5" s="774"/>
    </row>
    <row r="6" spans="1:54" ht="29.25" customHeight="1" thickBot="1" x14ac:dyDescent="0.25">
      <c r="A6" s="779"/>
      <c r="B6" s="778"/>
      <c r="C6" s="782"/>
      <c r="D6" s="780"/>
      <c r="E6" s="780"/>
      <c r="F6" s="330" t="s">
        <v>3621</v>
      </c>
      <c r="G6" s="330" t="s">
        <v>3622</v>
      </c>
      <c r="H6" s="331" t="s">
        <v>3623</v>
      </c>
      <c r="I6" s="330" t="s">
        <v>3624</v>
      </c>
      <c r="J6" s="776"/>
      <c r="K6" s="330" t="s">
        <v>3621</v>
      </c>
      <c r="L6" s="331" t="s">
        <v>3622</v>
      </c>
      <c r="M6" s="331" t="s">
        <v>3623</v>
      </c>
      <c r="N6" s="331" t="s">
        <v>3624</v>
      </c>
      <c r="O6" s="776"/>
      <c r="P6" s="330" t="s">
        <v>3621</v>
      </c>
      <c r="Q6" s="331" t="s">
        <v>3622</v>
      </c>
      <c r="R6" s="331" t="s">
        <v>3623</v>
      </c>
      <c r="S6" s="331" t="s">
        <v>3624</v>
      </c>
      <c r="T6" s="776"/>
      <c r="U6" s="330" t="s">
        <v>3621</v>
      </c>
      <c r="V6" s="331" t="s">
        <v>3622</v>
      </c>
      <c r="W6" s="331" t="s">
        <v>3623</v>
      </c>
      <c r="X6" s="331" t="s">
        <v>3624</v>
      </c>
      <c r="Y6" s="776"/>
      <c r="Z6" s="330" t="s">
        <v>3621</v>
      </c>
      <c r="AA6" s="331" t="s">
        <v>3622</v>
      </c>
      <c r="AB6" s="331" t="s">
        <v>3623</v>
      </c>
      <c r="AC6" s="331" t="s">
        <v>3624</v>
      </c>
      <c r="AD6" s="776"/>
      <c r="AE6" s="330" t="s">
        <v>3621</v>
      </c>
      <c r="AF6" s="331" t="s">
        <v>3622</v>
      </c>
      <c r="AG6" s="331" t="s">
        <v>3623</v>
      </c>
      <c r="AH6" s="331" t="s">
        <v>3624</v>
      </c>
      <c r="AI6" s="776"/>
      <c r="AJ6" s="330" t="s">
        <v>3621</v>
      </c>
      <c r="AK6" s="331" t="s">
        <v>3622</v>
      </c>
      <c r="AL6" s="331" t="s">
        <v>3623</v>
      </c>
      <c r="AM6" s="331" t="s">
        <v>3624</v>
      </c>
      <c r="AN6" s="776"/>
      <c r="AO6" s="330" t="s">
        <v>3621</v>
      </c>
      <c r="AP6" s="331" t="s">
        <v>3622</v>
      </c>
      <c r="AQ6" s="331" t="s">
        <v>3623</v>
      </c>
      <c r="AR6" s="331" t="s">
        <v>3624</v>
      </c>
      <c r="AS6" s="776"/>
      <c r="AT6" s="330" t="s">
        <v>3621</v>
      </c>
      <c r="AU6" s="331" t="s">
        <v>3622</v>
      </c>
      <c r="AV6" s="331" t="s">
        <v>3623</v>
      </c>
      <c r="AW6" s="331" t="s">
        <v>3624</v>
      </c>
      <c r="AX6" s="776"/>
      <c r="AY6" s="330" t="s">
        <v>3621</v>
      </c>
      <c r="AZ6" s="331" t="s">
        <v>3622</v>
      </c>
      <c r="BA6" s="331" t="s">
        <v>3623</v>
      </c>
      <c r="BB6" s="331" t="s">
        <v>3624</v>
      </c>
    </row>
    <row r="7" spans="1:54" ht="13.5" thickBot="1" x14ac:dyDescent="0.25">
      <c r="A7" s="12">
        <v>1</v>
      </c>
      <c r="B7" s="4">
        <v>2</v>
      </c>
      <c r="C7" s="12">
        <v>3</v>
      </c>
      <c r="D7" s="4">
        <v>4</v>
      </c>
      <c r="E7" s="12">
        <v>5</v>
      </c>
      <c r="F7" s="4">
        <v>6</v>
      </c>
      <c r="G7" s="3">
        <v>7</v>
      </c>
      <c r="H7" s="4">
        <v>8</v>
      </c>
      <c r="I7" s="3">
        <v>9</v>
      </c>
      <c r="J7" s="4">
        <v>10</v>
      </c>
      <c r="K7" s="12">
        <v>11</v>
      </c>
      <c r="L7" s="4">
        <v>12</v>
      </c>
      <c r="M7" s="12">
        <v>13</v>
      </c>
      <c r="N7" s="4">
        <v>14</v>
      </c>
      <c r="O7" s="12">
        <v>15</v>
      </c>
      <c r="P7" s="4">
        <v>16</v>
      </c>
      <c r="Q7" s="12">
        <v>17</v>
      </c>
      <c r="R7" s="4">
        <v>18</v>
      </c>
      <c r="S7" s="12">
        <v>19</v>
      </c>
      <c r="T7" s="4">
        <v>20</v>
      </c>
      <c r="U7" s="12">
        <v>21</v>
      </c>
      <c r="V7" s="4">
        <v>22</v>
      </c>
      <c r="W7" s="12">
        <v>23</v>
      </c>
      <c r="X7" s="4">
        <v>24</v>
      </c>
      <c r="Y7" s="12">
        <v>25</v>
      </c>
      <c r="Z7" s="4">
        <v>26</v>
      </c>
      <c r="AA7" s="12">
        <v>27</v>
      </c>
      <c r="AB7" s="4">
        <v>28</v>
      </c>
      <c r="AC7" s="12">
        <v>29</v>
      </c>
      <c r="AD7" s="4">
        <v>30</v>
      </c>
      <c r="AE7" s="12">
        <v>31</v>
      </c>
      <c r="AF7" s="4">
        <v>32</v>
      </c>
      <c r="AG7" s="12">
        <v>33</v>
      </c>
      <c r="AH7" s="4">
        <v>34</v>
      </c>
      <c r="AI7" s="12">
        <v>35</v>
      </c>
      <c r="AJ7" s="4">
        <v>36</v>
      </c>
      <c r="AK7" s="12">
        <v>37</v>
      </c>
      <c r="AL7" s="4">
        <v>38</v>
      </c>
      <c r="AM7" s="12">
        <v>39</v>
      </c>
      <c r="AN7" s="4">
        <v>40</v>
      </c>
      <c r="AO7" s="12">
        <v>41</v>
      </c>
      <c r="AP7" s="4">
        <v>42</v>
      </c>
      <c r="AQ7" s="12">
        <v>43</v>
      </c>
      <c r="AR7" s="4">
        <v>44</v>
      </c>
      <c r="AS7" s="12">
        <v>45</v>
      </c>
      <c r="AT7" s="4">
        <v>46</v>
      </c>
      <c r="AU7" s="12">
        <v>47</v>
      </c>
      <c r="AV7" s="4">
        <v>48</v>
      </c>
      <c r="AW7" s="12">
        <v>49</v>
      </c>
      <c r="AX7" s="4">
        <v>50</v>
      </c>
      <c r="AY7" s="12">
        <v>51</v>
      </c>
      <c r="AZ7" s="4">
        <v>52</v>
      </c>
      <c r="BA7" s="12">
        <v>53</v>
      </c>
      <c r="BB7" s="4">
        <v>54</v>
      </c>
    </row>
    <row r="8" spans="1:54" ht="13.5" thickBot="1" x14ac:dyDescent="0.25">
      <c r="A8" s="77"/>
      <c r="B8" s="517" t="s">
        <v>3919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</row>
    <row r="9" spans="1:54" x14ac:dyDescent="0.2">
      <c r="A9" s="357">
        <v>1</v>
      </c>
      <c r="B9" s="34"/>
      <c r="C9" s="36"/>
      <c r="D9" s="332">
        <f>SUM(E9,J9,O9,T9,Y9,AD9,AI9,AN9,AS9,AX9)</f>
        <v>0</v>
      </c>
      <c r="E9" s="333">
        <f>SUM(F9:I9)</f>
        <v>0</v>
      </c>
      <c r="F9" s="334"/>
      <c r="G9" s="334"/>
      <c r="H9" s="334"/>
      <c r="I9" s="334"/>
      <c r="J9" s="333">
        <f>SUM(K9:N9)</f>
        <v>0</v>
      </c>
      <c r="K9" s="334"/>
      <c r="L9" s="334"/>
      <c r="M9" s="334"/>
      <c r="N9" s="334"/>
      <c r="O9" s="333">
        <f>SUM(P9:S9)</f>
        <v>0</v>
      </c>
      <c r="P9" s="334"/>
      <c r="Q9" s="334"/>
      <c r="R9" s="334"/>
      <c r="S9" s="334"/>
      <c r="T9" s="333">
        <f>SUM(U9:X9)</f>
        <v>0</v>
      </c>
      <c r="U9" s="334"/>
      <c r="V9" s="334"/>
      <c r="W9" s="334"/>
      <c r="X9" s="334"/>
      <c r="Y9" s="333">
        <f>SUM(Z9:AC9)</f>
        <v>0</v>
      </c>
      <c r="Z9" s="334"/>
      <c r="AA9" s="334"/>
      <c r="AB9" s="334"/>
      <c r="AC9" s="334"/>
      <c r="AD9" s="333">
        <f>SUM(AE9:AH9)</f>
        <v>0</v>
      </c>
      <c r="AE9" s="334"/>
      <c r="AF9" s="334"/>
      <c r="AG9" s="334"/>
      <c r="AH9" s="334"/>
      <c r="AI9" s="333">
        <f>SUM(AJ9:AM9)</f>
        <v>0</v>
      </c>
      <c r="AJ9" s="334"/>
      <c r="AK9" s="334"/>
      <c r="AL9" s="334"/>
      <c r="AM9" s="334"/>
      <c r="AN9" s="333">
        <f>SUM(AO9:AR9)</f>
        <v>0</v>
      </c>
      <c r="AO9" s="334"/>
      <c r="AP9" s="334"/>
      <c r="AQ9" s="334"/>
      <c r="AR9" s="334"/>
      <c r="AS9" s="333">
        <f>SUM(AT9:AW9)</f>
        <v>0</v>
      </c>
      <c r="AT9" s="334"/>
      <c r="AU9" s="334"/>
      <c r="AV9" s="334"/>
      <c r="AW9" s="334"/>
      <c r="AX9" s="333">
        <f>SUM(AY9:BB9)</f>
        <v>0</v>
      </c>
      <c r="AY9" s="334"/>
      <c r="AZ9" s="334"/>
      <c r="BA9" s="334"/>
      <c r="BB9" s="334"/>
    </row>
    <row r="10" spans="1:54" x14ac:dyDescent="0.2">
      <c r="A10" s="359">
        <v>2</v>
      </c>
      <c r="B10" s="27"/>
      <c r="C10" s="28"/>
      <c r="D10" s="335">
        <f>SUM(E10,J10,O10,T10,Y10,AD10,AI10,AN10,AS10,AX10)</f>
        <v>0</v>
      </c>
      <c r="E10" s="336">
        <f>SUM(F10:I10)</f>
        <v>0</v>
      </c>
      <c r="F10" s="336"/>
      <c r="G10" s="336"/>
      <c r="H10" s="336"/>
      <c r="I10" s="336"/>
      <c r="J10" s="336">
        <f>SUM(K10:N10)</f>
        <v>0</v>
      </c>
      <c r="K10" s="336"/>
      <c r="L10" s="336"/>
      <c r="M10" s="336"/>
      <c r="N10" s="336"/>
      <c r="O10" s="336">
        <f>SUM(P10:S10)</f>
        <v>0</v>
      </c>
      <c r="P10" s="336"/>
      <c r="Q10" s="336"/>
      <c r="R10" s="336"/>
      <c r="S10" s="336"/>
      <c r="T10" s="336">
        <f>SUM(U10:X10)</f>
        <v>0</v>
      </c>
      <c r="U10" s="336"/>
      <c r="V10" s="336"/>
      <c r="W10" s="336"/>
      <c r="X10" s="336"/>
      <c r="Y10" s="336">
        <f>SUM(Z10:AC10)</f>
        <v>0</v>
      </c>
      <c r="Z10" s="336"/>
      <c r="AA10" s="336"/>
      <c r="AB10" s="336"/>
      <c r="AC10" s="336"/>
      <c r="AD10" s="336">
        <f>SUM(AE10:AH10)</f>
        <v>0</v>
      </c>
      <c r="AE10" s="336"/>
      <c r="AF10" s="336"/>
      <c r="AG10" s="336"/>
      <c r="AH10" s="336"/>
      <c r="AI10" s="336">
        <f>SUM(AJ10:AM10)</f>
        <v>0</v>
      </c>
      <c r="AJ10" s="336"/>
      <c r="AK10" s="336"/>
      <c r="AL10" s="336"/>
      <c r="AM10" s="336"/>
      <c r="AN10" s="336">
        <f>SUM(AO10:AR10)</f>
        <v>0</v>
      </c>
      <c r="AO10" s="336"/>
      <c r="AP10" s="336"/>
      <c r="AQ10" s="336"/>
      <c r="AR10" s="336"/>
      <c r="AS10" s="336">
        <f>SUM(AT10:AW10)</f>
        <v>0</v>
      </c>
      <c r="AT10" s="336"/>
      <c r="AU10" s="336"/>
      <c r="AV10" s="336"/>
      <c r="AW10" s="336"/>
      <c r="AX10" s="336">
        <f>SUM(AY10:BB10)</f>
        <v>0</v>
      </c>
      <c r="AY10" s="336"/>
      <c r="AZ10" s="336"/>
      <c r="BA10" s="336"/>
      <c r="BB10" s="336"/>
    </row>
    <row r="11" spans="1:54" x14ac:dyDescent="0.2">
      <c r="A11" s="359">
        <v>3</v>
      </c>
      <c r="B11" s="27"/>
      <c r="C11" s="28"/>
      <c r="D11" s="335">
        <f>SUM(E11,J11,O11,T11,Y11,AD11,AI11,AN11,AS11,AX11)</f>
        <v>0</v>
      </c>
      <c r="E11" s="337">
        <f>SUM(F11:I11)</f>
        <v>0</v>
      </c>
      <c r="F11" s="336"/>
      <c r="G11" s="336"/>
      <c r="H11" s="336"/>
      <c r="I11" s="336"/>
      <c r="J11" s="337">
        <f>SUM(K11:N11)</f>
        <v>0</v>
      </c>
      <c r="K11" s="336"/>
      <c r="L11" s="336"/>
      <c r="M11" s="336"/>
      <c r="N11" s="336"/>
      <c r="O11" s="337">
        <f>SUM(P11:S11)</f>
        <v>0</v>
      </c>
      <c r="P11" s="336"/>
      <c r="Q11" s="336"/>
      <c r="R11" s="336"/>
      <c r="S11" s="336"/>
      <c r="T11" s="337">
        <f>SUM(U11:X11)</f>
        <v>0</v>
      </c>
      <c r="U11" s="336"/>
      <c r="V11" s="336"/>
      <c r="W11" s="336"/>
      <c r="X11" s="336"/>
      <c r="Y11" s="337">
        <f>SUM(Z11:AC11)</f>
        <v>0</v>
      </c>
      <c r="Z11" s="336"/>
      <c r="AA11" s="336"/>
      <c r="AB11" s="336"/>
      <c r="AC11" s="336"/>
      <c r="AD11" s="337">
        <f>SUM(AE11:AH11)</f>
        <v>0</v>
      </c>
      <c r="AE11" s="336"/>
      <c r="AF11" s="336"/>
      <c r="AG11" s="336"/>
      <c r="AH11" s="336"/>
      <c r="AI11" s="337">
        <f>SUM(AJ11:AM11)</f>
        <v>0</v>
      </c>
      <c r="AJ11" s="336"/>
      <c r="AK11" s="336"/>
      <c r="AL11" s="336"/>
      <c r="AM11" s="336"/>
      <c r="AN11" s="337">
        <f>SUM(AO11:AR11)</f>
        <v>0</v>
      </c>
      <c r="AO11" s="336"/>
      <c r="AP11" s="336"/>
      <c r="AQ11" s="336"/>
      <c r="AR11" s="336"/>
      <c r="AS11" s="337">
        <f>SUM(AT11:AW11)</f>
        <v>0</v>
      </c>
      <c r="AT11" s="336"/>
      <c r="AU11" s="336"/>
      <c r="AV11" s="336"/>
      <c r="AW11" s="336"/>
      <c r="AX11" s="337">
        <f>SUM(AY11:BB11)</f>
        <v>0</v>
      </c>
      <c r="AY11" s="336"/>
      <c r="AZ11" s="336"/>
      <c r="BA11" s="336"/>
      <c r="BB11" s="336"/>
    </row>
    <row r="12" spans="1:54" x14ac:dyDescent="0.2">
      <c r="A12" s="359">
        <v>4</v>
      </c>
      <c r="B12" s="27"/>
      <c r="C12" s="28"/>
      <c r="D12" s="335">
        <f t="shared" ref="D12:D18" si="0">SUM(E12,J12,O12,T12,Y12,AD12,AI12,AN12,AS12,AX12)</f>
        <v>0</v>
      </c>
      <c r="E12" s="336">
        <f t="shared" ref="E12:E18" si="1">SUM(F12:I12)</f>
        <v>0</v>
      </c>
      <c r="F12" s="336"/>
      <c r="G12" s="336"/>
      <c r="H12" s="336"/>
      <c r="I12" s="336"/>
      <c r="J12" s="336">
        <f t="shared" ref="J12:J18" si="2">SUM(K12:N12)</f>
        <v>0</v>
      </c>
      <c r="K12" s="336"/>
      <c r="L12" s="336"/>
      <c r="M12" s="336"/>
      <c r="N12" s="336"/>
      <c r="O12" s="336">
        <f t="shared" ref="O12:O18" si="3">SUM(P12:S12)</f>
        <v>0</v>
      </c>
      <c r="P12" s="336"/>
      <c r="Q12" s="336"/>
      <c r="R12" s="336"/>
      <c r="S12" s="336"/>
      <c r="T12" s="336">
        <f t="shared" ref="T12:T18" si="4">SUM(U12:X12)</f>
        <v>0</v>
      </c>
      <c r="U12" s="336"/>
      <c r="V12" s="336"/>
      <c r="W12" s="336"/>
      <c r="X12" s="336"/>
      <c r="Y12" s="336">
        <f t="shared" ref="Y12:Y18" si="5">SUM(Z12:AC12)</f>
        <v>0</v>
      </c>
      <c r="Z12" s="336"/>
      <c r="AA12" s="336"/>
      <c r="AB12" s="336"/>
      <c r="AC12" s="336"/>
      <c r="AD12" s="336">
        <f t="shared" ref="AD12:AD18" si="6">SUM(AE12:AH12)</f>
        <v>0</v>
      </c>
      <c r="AE12" s="336"/>
      <c r="AF12" s="336"/>
      <c r="AG12" s="336"/>
      <c r="AH12" s="336"/>
      <c r="AI12" s="336">
        <f t="shared" ref="AI12:AI18" si="7">SUM(AJ12:AM12)</f>
        <v>0</v>
      </c>
      <c r="AJ12" s="336"/>
      <c r="AK12" s="336"/>
      <c r="AL12" s="336"/>
      <c r="AM12" s="336"/>
      <c r="AN12" s="336">
        <f t="shared" ref="AN12:AN17" si="8">SUM(AO12:AR12)</f>
        <v>0</v>
      </c>
      <c r="AO12" s="336"/>
      <c r="AP12" s="336"/>
      <c r="AQ12" s="336"/>
      <c r="AR12" s="336"/>
      <c r="AS12" s="336">
        <f t="shared" ref="AS12:AS17" si="9">SUM(AT12:AW12)</f>
        <v>0</v>
      </c>
      <c r="AT12" s="336"/>
      <c r="AU12" s="336"/>
      <c r="AV12" s="336"/>
      <c r="AW12" s="336"/>
      <c r="AX12" s="336">
        <f t="shared" ref="AX12:AX17" si="10">SUM(AY12:BB12)</f>
        <v>0</v>
      </c>
      <c r="AY12" s="336"/>
      <c r="AZ12" s="336"/>
      <c r="BA12" s="336"/>
      <c r="BB12" s="336"/>
    </row>
    <row r="13" spans="1:54" x14ac:dyDescent="0.2">
      <c r="A13" s="359">
        <v>5</v>
      </c>
      <c r="B13" s="27"/>
      <c r="C13" s="28"/>
      <c r="D13" s="335">
        <f t="shared" si="0"/>
        <v>0</v>
      </c>
      <c r="E13" s="337">
        <f t="shared" si="1"/>
        <v>0</v>
      </c>
      <c r="F13" s="336"/>
      <c r="G13" s="336"/>
      <c r="H13" s="336"/>
      <c r="I13" s="336"/>
      <c r="J13" s="337">
        <f t="shared" si="2"/>
        <v>0</v>
      </c>
      <c r="K13" s="336"/>
      <c r="L13" s="336"/>
      <c r="M13" s="336"/>
      <c r="N13" s="336"/>
      <c r="O13" s="337">
        <f t="shared" si="3"/>
        <v>0</v>
      </c>
      <c r="P13" s="336"/>
      <c r="Q13" s="336"/>
      <c r="R13" s="336"/>
      <c r="S13" s="336"/>
      <c r="T13" s="337">
        <f t="shared" si="4"/>
        <v>0</v>
      </c>
      <c r="U13" s="336"/>
      <c r="V13" s="336"/>
      <c r="W13" s="336"/>
      <c r="X13" s="336"/>
      <c r="Y13" s="337">
        <f t="shared" si="5"/>
        <v>0</v>
      </c>
      <c r="Z13" s="336"/>
      <c r="AA13" s="336"/>
      <c r="AB13" s="336"/>
      <c r="AC13" s="336"/>
      <c r="AD13" s="337">
        <f t="shared" si="6"/>
        <v>0</v>
      </c>
      <c r="AE13" s="336"/>
      <c r="AF13" s="336"/>
      <c r="AG13" s="336"/>
      <c r="AH13" s="336"/>
      <c r="AI13" s="337">
        <f t="shared" si="7"/>
        <v>0</v>
      </c>
      <c r="AJ13" s="336"/>
      <c r="AK13" s="336"/>
      <c r="AL13" s="336"/>
      <c r="AM13" s="336"/>
      <c r="AN13" s="337">
        <f t="shared" si="8"/>
        <v>0</v>
      </c>
      <c r="AO13" s="336"/>
      <c r="AP13" s="336"/>
      <c r="AQ13" s="336"/>
      <c r="AR13" s="336"/>
      <c r="AS13" s="337">
        <f t="shared" si="9"/>
        <v>0</v>
      </c>
      <c r="AT13" s="336"/>
      <c r="AU13" s="336"/>
      <c r="AV13" s="336"/>
      <c r="AW13" s="336"/>
      <c r="AX13" s="337">
        <f t="shared" si="10"/>
        <v>0</v>
      </c>
      <c r="AY13" s="336"/>
      <c r="AZ13" s="336"/>
      <c r="BA13" s="336"/>
      <c r="BB13" s="336"/>
    </row>
    <row r="14" spans="1:54" x14ac:dyDescent="0.2">
      <c r="A14" s="359">
        <v>6</v>
      </c>
      <c r="B14" s="27"/>
      <c r="C14" s="28"/>
      <c r="D14" s="335">
        <f t="shared" si="0"/>
        <v>0</v>
      </c>
      <c r="E14" s="336">
        <f t="shared" si="1"/>
        <v>0</v>
      </c>
      <c r="F14" s="336"/>
      <c r="G14" s="336"/>
      <c r="H14" s="336"/>
      <c r="I14" s="336"/>
      <c r="J14" s="336">
        <f t="shared" si="2"/>
        <v>0</v>
      </c>
      <c r="K14" s="336"/>
      <c r="L14" s="336"/>
      <c r="M14" s="336"/>
      <c r="N14" s="336"/>
      <c r="O14" s="336">
        <f t="shared" si="3"/>
        <v>0</v>
      </c>
      <c r="P14" s="336"/>
      <c r="Q14" s="336"/>
      <c r="R14" s="336"/>
      <c r="S14" s="336"/>
      <c r="T14" s="336">
        <f t="shared" si="4"/>
        <v>0</v>
      </c>
      <c r="U14" s="336"/>
      <c r="V14" s="336"/>
      <c r="W14" s="336"/>
      <c r="X14" s="336"/>
      <c r="Y14" s="336">
        <f t="shared" si="5"/>
        <v>0</v>
      </c>
      <c r="Z14" s="336"/>
      <c r="AA14" s="336"/>
      <c r="AB14" s="336"/>
      <c r="AC14" s="336"/>
      <c r="AD14" s="336">
        <f t="shared" si="6"/>
        <v>0</v>
      </c>
      <c r="AE14" s="336"/>
      <c r="AF14" s="336"/>
      <c r="AG14" s="336"/>
      <c r="AH14" s="336"/>
      <c r="AI14" s="336">
        <f t="shared" si="7"/>
        <v>0</v>
      </c>
      <c r="AJ14" s="336"/>
      <c r="AK14" s="336"/>
      <c r="AL14" s="336"/>
      <c r="AM14" s="336"/>
      <c r="AN14" s="336">
        <f t="shared" si="8"/>
        <v>0</v>
      </c>
      <c r="AO14" s="336"/>
      <c r="AP14" s="336"/>
      <c r="AQ14" s="336"/>
      <c r="AR14" s="336"/>
      <c r="AS14" s="336">
        <f t="shared" si="9"/>
        <v>0</v>
      </c>
      <c r="AT14" s="336"/>
      <c r="AU14" s="336"/>
      <c r="AV14" s="336"/>
      <c r="AW14" s="336"/>
      <c r="AX14" s="336">
        <f t="shared" si="10"/>
        <v>0</v>
      </c>
      <c r="AY14" s="336"/>
      <c r="AZ14" s="336"/>
      <c r="BA14" s="336"/>
      <c r="BB14" s="336"/>
    </row>
    <row r="15" spans="1:54" x14ac:dyDescent="0.2">
      <c r="A15" s="359">
        <v>7</v>
      </c>
      <c r="B15" s="27"/>
      <c r="C15" s="28"/>
      <c r="D15" s="335">
        <f t="shared" si="0"/>
        <v>0</v>
      </c>
      <c r="E15" s="337">
        <f t="shared" si="1"/>
        <v>0</v>
      </c>
      <c r="F15" s="336"/>
      <c r="G15" s="336"/>
      <c r="H15" s="336"/>
      <c r="I15" s="336"/>
      <c r="J15" s="337">
        <f t="shared" si="2"/>
        <v>0</v>
      </c>
      <c r="K15" s="336"/>
      <c r="L15" s="336"/>
      <c r="M15" s="336"/>
      <c r="N15" s="336"/>
      <c r="O15" s="337">
        <f t="shared" si="3"/>
        <v>0</v>
      </c>
      <c r="P15" s="336"/>
      <c r="Q15" s="336"/>
      <c r="R15" s="336"/>
      <c r="S15" s="336"/>
      <c r="T15" s="337">
        <f t="shared" si="4"/>
        <v>0</v>
      </c>
      <c r="U15" s="336"/>
      <c r="V15" s="336"/>
      <c r="W15" s="336"/>
      <c r="X15" s="336"/>
      <c r="Y15" s="337">
        <f t="shared" si="5"/>
        <v>0</v>
      </c>
      <c r="Z15" s="336"/>
      <c r="AA15" s="336"/>
      <c r="AB15" s="336"/>
      <c r="AC15" s="336"/>
      <c r="AD15" s="337">
        <f t="shared" si="6"/>
        <v>0</v>
      </c>
      <c r="AE15" s="336"/>
      <c r="AF15" s="336"/>
      <c r="AG15" s="336"/>
      <c r="AH15" s="336"/>
      <c r="AI15" s="337">
        <f t="shared" si="7"/>
        <v>0</v>
      </c>
      <c r="AJ15" s="336"/>
      <c r="AK15" s="336"/>
      <c r="AL15" s="336"/>
      <c r="AM15" s="336"/>
      <c r="AN15" s="337">
        <f t="shared" si="8"/>
        <v>0</v>
      </c>
      <c r="AO15" s="336"/>
      <c r="AP15" s="336"/>
      <c r="AQ15" s="336"/>
      <c r="AR15" s="336"/>
      <c r="AS15" s="337">
        <f t="shared" si="9"/>
        <v>0</v>
      </c>
      <c r="AT15" s="336"/>
      <c r="AU15" s="336"/>
      <c r="AV15" s="336"/>
      <c r="AW15" s="336"/>
      <c r="AX15" s="337">
        <f t="shared" si="10"/>
        <v>0</v>
      </c>
      <c r="AY15" s="336"/>
      <c r="AZ15" s="336"/>
      <c r="BA15" s="336"/>
      <c r="BB15" s="336"/>
    </row>
    <row r="16" spans="1:54" x14ac:dyDescent="0.2">
      <c r="A16" s="359">
        <v>8</v>
      </c>
      <c r="B16" s="27"/>
      <c r="C16" s="28"/>
      <c r="D16" s="335">
        <f t="shared" si="0"/>
        <v>0</v>
      </c>
      <c r="E16" s="336">
        <f t="shared" si="1"/>
        <v>0</v>
      </c>
      <c r="F16" s="336"/>
      <c r="G16" s="336"/>
      <c r="H16" s="336"/>
      <c r="I16" s="336"/>
      <c r="J16" s="336">
        <f t="shared" si="2"/>
        <v>0</v>
      </c>
      <c r="K16" s="336"/>
      <c r="L16" s="336"/>
      <c r="M16" s="336"/>
      <c r="N16" s="336"/>
      <c r="O16" s="336">
        <f t="shared" si="3"/>
        <v>0</v>
      </c>
      <c r="P16" s="336"/>
      <c r="Q16" s="336"/>
      <c r="R16" s="336"/>
      <c r="S16" s="336"/>
      <c r="T16" s="336">
        <f t="shared" si="4"/>
        <v>0</v>
      </c>
      <c r="U16" s="336"/>
      <c r="V16" s="336"/>
      <c r="W16" s="336"/>
      <c r="X16" s="336"/>
      <c r="Y16" s="336">
        <f t="shared" si="5"/>
        <v>0</v>
      </c>
      <c r="Z16" s="336"/>
      <c r="AA16" s="336"/>
      <c r="AB16" s="336"/>
      <c r="AC16" s="336"/>
      <c r="AD16" s="336">
        <f t="shared" si="6"/>
        <v>0</v>
      </c>
      <c r="AE16" s="336"/>
      <c r="AF16" s="336"/>
      <c r="AG16" s="336"/>
      <c r="AH16" s="336"/>
      <c r="AI16" s="336">
        <f t="shared" si="7"/>
        <v>0</v>
      </c>
      <c r="AJ16" s="336"/>
      <c r="AK16" s="336"/>
      <c r="AL16" s="336"/>
      <c r="AM16" s="336"/>
      <c r="AN16" s="336">
        <f t="shared" si="8"/>
        <v>0</v>
      </c>
      <c r="AO16" s="336"/>
      <c r="AP16" s="336"/>
      <c r="AQ16" s="336"/>
      <c r="AR16" s="336"/>
      <c r="AS16" s="336">
        <f t="shared" si="9"/>
        <v>0</v>
      </c>
      <c r="AT16" s="336"/>
      <c r="AU16" s="336"/>
      <c r="AV16" s="336"/>
      <c r="AW16" s="336"/>
      <c r="AX16" s="336">
        <f t="shared" si="10"/>
        <v>0</v>
      </c>
      <c r="AY16" s="336"/>
      <c r="AZ16" s="336"/>
      <c r="BA16" s="336"/>
      <c r="BB16" s="336"/>
    </row>
    <row r="17" spans="1:54" x14ac:dyDescent="0.2">
      <c r="A17" s="359">
        <v>9</v>
      </c>
      <c r="B17" s="27"/>
      <c r="C17" s="28"/>
      <c r="D17" s="335">
        <f t="shared" si="0"/>
        <v>0</v>
      </c>
      <c r="E17" s="337">
        <f t="shared" si="1"/>
        <v>0</v>
      </c>
      <c r="F17" s="336"/>
      <c r="G17" s="336"/>
      <c r="H17" s="336"/>
      <c r="I17" s="336"/>
      <c r="J17" s="337">
        <f t="shared" si="2"/>
        <v>0</v>
      </c>
      <c r="K17" s="336"/>
      <c r="L17" s="336"/>
      <c r="M17" s="336"/>
      <c r="N17" s="336"/>
      <c r="O17" s="337">
        <f t="shared" si="3"/>
        <v>0</v>
      </c>
      <c r="P17" s="336"/>
      <c r="Q17" s="336"/>
      <c r="R17" s="336"/>
      <c r="S17" s="336"/>
      <c r="T17" s="337">
        <f t="shared" si="4"/>
        <v>0</v>
      </c>
      <c r="U17" s="336"/>
      <c r="V17" s="336"/>
      <c r="W17" s="336"/>
      <c r="X17" s="336"/>
      <c r="Y17" s="337">
        <f t="shared" si="5"/>
        <v>0</v>
      </c>
      <c r="Z17" s="336"/>
      <c r="AA17" s="336"/>
      <c r="AB17" s="336"/>
      <c r="AC17" s="336"/>
      <c r="AD17" s="337">
        <f t="shared" si="6"/>
        <v>0</v>
      </c>
      <c r="AE17" s="336"/>
      <c r="AF17" s="336"/>
      <c r="AG17" s="336"/>
      <c r="AH17" s="336"/>
      <c r="AI17" s="337">
        <f t="shared" si="7"/>
        <v>0</v>
      </c>
      <c r="AJ17" s="336"/>
      <c r="AK17" s="336"/>
      <c r="AL17" s="336"/>
      <c r="AM17" s="336"/>
      <c r="AN17" s="337">
        <f t="shared" si="8"/>
        <v>0</v>
      </c>
      <c r="AO17" s="336"/>
      <c r="AP17" s="336"/>
      <c r="AQ17" s="336"/>
      <c r="AR17" s="336"/>
      <c r="AS17" s="337">
        <f t="shared" si="9"/>
        <v>0</v>
      </c>
      <c r="AT17" s="336"/>
      <c r="AU17" s="336"/>
      <c r="AV17" s="336"/>
      <c r="AW17" s="336"/>
      <c r="AX17" s="337">
        <f t="shared" si="10"/>
        <v>0</v>
      </c>
      <c r="AY17" s="336"/>
      <c r="AZ17" s="336"/>
      <c r="BA17" s="336"/>
      <c r="BB17" s="336"/>
    </row>
    <row r="18" spans="1:54" ht="13.5" thickBot="1" x14ac:dyDescent="0.25">
      <c r="A18" s="516">
        <v>10</v>
      </c>
      <c r="B18" s="27"/>
      <c r="C18" s="28"/>
      <c r="D18" s="335">
        <f t="shared" si="0"/>
        <v>0</v>
      </c>
      <c r="E18" s="336">
        <f t="shared" si="1"/>
        <v>0</v>
      </c>
      <c r="F18" s="336"/>
      <c r="G18" s="336"/>
      <c r="H18" s="336"/>
      <c r="I18" s="336"/>
      <c r="J18" s="336">
        <f t="shared" si="2"/>
        <v>0</v>
      </c>
      <c r="K18" s="336"/>
      <c r="L18" s="336"/>
      <c r="M18" s="336"/>
      <c r="N18" s="336"/>
      <c r="O18" s="336">
        <f t="shared" si="3"/>
        <v>0</v>
      </c>
      <c r="P18" s="336"/>
      <c r="Q18" s="336"/>
      <c r="R18" s="336"/>
      <c r="S18" s="336"/>
      <c r="T18" s="336">
        <f t="shared" si="4"/>
        <v>0</v>
      </c>
      <c r="U18" s="336"/>
      <c r="V18" s="336"/>
      <c r="W18" s="336"/>
      <c r="X18" s="336"/>
      <c r="Y18" s="336">
        <f t="shared" si="5"/>
        <v>0</v>
      </c>
      <c r="Z18" s="336"/>
      <c r="AA18" s="336"/>
      <c r="AB18" s="336"/>
      <c r="AC18" s="336"/>
      <c r="AD18" s="336">
        <f t="shared" si="6"/>
        <v>0</v>
      </c>
      <c r="AE18" s="336"/>
      <c r="AF18" s="336"/>
      <c r="AG18" s="336"/>
      <c r="AH18" s="336"/>
      <c r="AI18" s="336">
        <f t="shared" si="7"/>
        <v>0</v>
      </c>
      <c r="AJ18" s="336"/>
      <c r="AK18" s="336"/>
      <c r="AL18" s="336"/>
      <c r="AM18" s="336"/>
      <c r="AN18" s="336">
        <f>SUM(AO18:AR18)</f>
        <v>0</v>
      </c>
      <c r="AO18" s="336"/>
      <c r="AP18" s="336"/>
      <c r="AQ18" s="336"/>
      <c r="AR18" s="336"/>
      <c r="AS18" s="336">
        <f>SUM(AT18:AW18)</f>
        <v>0</v>
      </c>
      <c r="AT18" s="336"/>
      <c r="AU18" s="336"/>
      <c r="AV18" s="336"/>
      <c r="AW18" s="336"/>
      <c r="AX18" s="336">
        <f>SUM(AY18:BB18)</f>
        <v>0</v>
      </c>
      <c r="AY18" s="336"/>
      <c r="AZ18" s="336"/>
      <c r="BA18" s="336"/>
      <c r="BB18" s="336"/>
    </row>
    <row r="19" spans="1:54" ht="13.5" thickBot="1" x14ac:dyDescent="0.25">
      <c r="A19" s="77"/>
      <c r="B19" s="517" t="s">
        <v>3920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</row>
    <row r="20" spans="1:54" x14ac:dyDescent="0.2">
      <c r="A20" s="357">
        <v>1</v>
      </c>
      <c r="B20" s="34"/>
      <c r="C20" s="36"/>
      <c r="D20" s="332">
        <f>SUM(E20,J20,O20,T20,Y20,AD20,AI20,AN20,AS20,AX20)</f>
        <v>0</v>
      </c>
      <c r="E20" s="333">
        <f>SUM(F20:I20)</f>
        <v>0</v>
      </c>
      <c r="F20" s="334"/>
      <c r="G20" s="334"/>
      <c r="H20" s="334"/>
      <c r="I20" s="334"/>
      <c r="J20" s="333">
        <f>SUM(K20:N20)</f>
        <v>0</v>
      </c>
      <c r="K20" s="334"/>
      <c r="L20" s="334"/>
      <c r="M20" s="334"/>
      <c r="N20" s="334"/>
      <c r="O20" s="333">
        <f>SUM(P20:S20)</f>
        <v>0</v>
      </c>
      <c r="P20" s="334"/>
      <c r="Q20" s="334"/>
      <c r="R20" s="334"/>
      <c r="S20" s="334"/>
      <c r="T20" s="333">
        <f>SUM(U20:X20)</f>
        <v>0</v>
      </c>
      <c r="U20" s="334"/>
      <c r="V20" s="334"/>
      <c r="W20" s="334"/>
      <c r="X20" s="334"/>
      <c r="Y20" s="333">
        <f>SUM(Z20:AC20)</f>
        <v>0</v>
      </c>
      <c r="Z20" s="334"/>
      <c r="AA20" s="334"/>
      <c r="AB20" s="334"/>
      <c r="AC20" s="334"/>
      <c r="AD20" s="333">
        <f>SUM(AE20:AH20)</f>
        <v>0</v>
      </c>
      <c r="AE20" s="334"/>
      <c r="AF20" s="334"/>
      <c r="AG20" s="334"/>
      <c r="AH20" s="334"/>
      <c r="AI20" s="333">
        <f>SUM(AJ20:AM20)</f>
        <v>0</v>
      </c>
      <c r="AJ20" s="334"/>
      <c r="AK20" s="334"/>
      <c r="AL20" s="334"/>
      <c r="AM20" s="334"/>
      <c r="AN20" s="333">
        <f>SUM(AO20:AR20)</f>
        <v>0</v>
      </c>
      <c r="AO20" s="334"/>
      <c r="AP20" s="334"/>
      <c r="AQ20" s="334"/>
      <c r="AR20" s="334"/>
      <c r="AS20" s="333">
        <f>SUM(AT20:AW20)</f>
        <v>0</v>
      </c>
      <c r="AT20" s="334"/>
      <c r="AU20" s="334"/>
      <c r="AV20" s="334"/>
      <c r="AW20" s="334"/>
      <c r="AX20" s="333">
        <f>SUM(AY20:BB20)</f>
        <v>0</v>
      </c>
      <c r="AY20" s="334"/>
      <c r="AZ20" s="334"/>
      <c r="BA20" s="334"/>
      <c r="BB20" s="334"/>
    </row>
    <row r="21" spans="1:54" x14ac:dyDescent="0.2">
      <c r="A21" s="359">
        <v>2</v>
      </c>
      <c r="B21" s="27"/>
      <c r="C21" s="28"/>
      <c r="D21" s="335">
        <f>SUM(E21,J21,O21,T21,Y21,AD21,AI21,AN21,AS21,AX21)</f>
        <v>0</v>
      </c>
      <c r="E21" s="336">
        <f>SUM(F21:I21)</f>
        <v>0</v>
      </c>
      <c r="F21" s="336"/>
      <c r="G21" s="336"/>
      <c r="H21" s="336"/>
      <c r="I21" s="336"/>
      <c r="J21" s="336">
        <f>SUM(K21:N21)</f>
        <v>0</v>
      </c>
      <c r="K21" s="336"/>
      <c r="L21" s="336"/>
      <c r="M21" s="336"/>
      <c r="N21" s="336"/>
      <c r="O21" s="336">
        <f>SUM(P21:S21)</f>
        <v>0</v>
      </c>
      <c r="P21" s="336"/>
      <c r="Q21" s="336"/>
      <c r="R21" s="336"/>
      <c r="S21" s="336"/>
      <c r="T21" s="336">
        <f>SUM(U21:X21)</f>
        <v>0</v>
      </c>
      <c r="U21" s="336"/>
      <c r="V21" s="336"/>
      <c r="W21" s="336"/>
      <c r="X21" s="336"/>
      <c r="Y21" s="336">
        <f>SUM(Z21:AC21)</f>
        <v>0</v>
      </c>
      <c r="Z21" s="336"/>
      <c r="AA21" s="336"/>
      <c r="AB21" s="336"/>
      <c r="AC21" s="336"/>
      <c r="AD21" s="336">
        <f>SUM(AE21:AH21)</f>
        <v>0</v>
      </c>
      <c r="AE21" s="336"/>
      <c r="AF21" s="336"/>
      <c r="AG21" s="336"/>
      <c r="AH21" s="336"/>
      <c r="AI21" s="336">
        <f>SUM(AJ21:AM21)</f>
        <v>0</v>
      </c>
      <c r="AJ21" s="336"/>
      <c r="AK21" s="336"/>
      <c r="AL21" s="336"/>
      <c r="AM21" s="336"/>
      <c r="AN21" s="336">
        <f>SUM(AO21:AR21)</f>
        <v>0</v>
      </c>
      <c r="AO21" s="336"/>
      <c r="AP21" s="336"/>
      <c r="AQ21" s="336"/>
      <c r="AR21" s="336"/>
      <c r="AS21" s="336">
        <f>SUM(AT21:AW21)</f>
        <v>0</v>
      </c>
      <c r="AT21" s="336"/>
      <c r="AU21" s="336"/>
      <c r="AV21" s="336"/>
      <c r="AW21" s="336"/>
      <c r="AX21" s="336">
        <f>SUM(AY21:BB21)</f>
        <v>0</v>
      </c>
      <c r="AY21" s="336"/>
      <c r="AZ21" s="336"/>
      <c r="BA21" s="336"/>
      <c r="BB21" s="336"/>
    </row>
    <row r="22" spans="1:54" x14ac:dyDescent="0.2">
      <c r="A22" s="359">
        <v>3</v>
      </c>
      <c r="B22" s="27"/>
      <c r="C22" s="28"/>
      <c r="D22" s="335">
        <f t="shared" ref="D22:D29" si="11">SUM(E22,J22,O22,T22,Y22,AD22,AI22,AN22,AS22,AX22)</f>
        <v>0</v>
      </c>
      <c r="E22" s="337">
        <f>SUM(F22:I22)</f>
        <v>0</v>
      </c>
      <c r="F22" s="336"/>
      <c r="G22" s="336"/>
      <c r="H22" s="336"/>
      <c r="I22" s="336"/>
      <c r="J22" s="337">
        <f>SUM(K22:N22)</f>
        <v>0</v>
      </c>
      <c r="K22" s="336"/>
      <c r="L22" s="336"/>
      <c r="M22" s="336"/>
      <c r="N22" s="336"/>
      <c r="O22" s="337">
        <f>SUM(P22:S22)</f>
        <v>0</v>
      </c>
      <c r="P22" s="336"/>
      <c r="Q22" s="336"/>
      <c r="R22" s="336"/>
      <c r="S22" s="336"/>
      <c r="T22" s="337">
        <f>SUM(U22:X22)</f>
        <v>0</v>
      </c>
      <c r="U22" s="336"/>
      <c r="V22" s="336"/>
      <c r="W22" s="336"/>
      <c r="X22" s="336"/>
      <c r="Y22" s="337">
        <f>SUM(Z22:AC22)</f>
        <v>0</v>
      </c>
      <c r="Z22" s="336"/>
      <c r="AA22" s="336"/>
      <c r="AB22" s="336"/>
      <c r="AC22" s="336"/>
      <c r="AD22" s="337">
        <f>SUM(AE22:AH22)</f>
        <v>0</v>
      </c>
      <c r="AE22" s="336"/>
      <c r="AF22" s="336"/>
      <c r="AG22" s="336"/>
      <c r="AH22" s="336"/>
      <c r="AI22" s="337">
        <f>SUM(AJ22:AM22)</f>
        <v>0</v>
      </c>
      <c r="AJ22" s="336"/>
      <c r="AK22" s="336"/>
      <c r="AL22" s="336"/>
      <c r="AM22" s="336"/>
      <c r="AN22" s="337">
        <f>SUM(AO22:AR22)</f>
        <v>0</v>
      </c>
      <c r="AO22" s="336"/>
      <c r="AP22" s="336"/>
      <c r="AQ22" s="336"/>
      <c r="AR22" s="336"/>
      <c r="AS22" s="337">
        <f>SUM(AT22:AW22)</f>
        <v>0</v>
      </c>
      <c r="AT22" s="336"/>
      <c r="AU22" s="336"/>
      <c r="AV22" s="336"/>
      <c r="AW22" s="336"/>
      <c r="AX22" s="337">
        <f>SUM(AY22:BB22)</f>
        <v>0</v>
      </c>
      <c r="AY22" s="336"/>
      <c r="AZ22" s="336"/>
      <c r="BA22" s="336"/>
      <c r="BB22" s="336"/>
    </row>
    <row r="23" spans="1:54" x14ac:dyDescent="0.2">
      <c r="A23" s="359">
        <v>4</v>
      </c>
      <c r="B23" s="27"/>
      <c r="C23" s="28"/>
      <c r="D23" s="335">
        <f t="shared" si="11"/>
        <v>0</v>
      </c>
      <c r="E23" s="336">
        <f t="shared" ref="E23:E29" si="12">SUM(F23:I23)</f>
        <v>0</v>
      </c>
      <c r="F23" s="336"/>
      <c r="G23" s="336"/>
      <c r="H23" s="336"/>
      <c r="I23" s="336"/>
      <c r="J23" s="336">
        <f t="shared" ref="J23:J29" si="13">SUM(K23:N23)</f>
        <v>0</v>
      </c>
      <c r="K23" s="336"/>
      <c r="L23" s="336"/>
      <c r="M23" s="336"/>
      <c r="N23" s="336"/>
      <c r="O23" s="336">
        <f t="shared" ref="O23:O29" si="14">SUM(P23:S23)</f>
        <v>0</v>
      </c>
      <c r="P23" s="336"/>
      <c r="Q23" s="336"/>
      <c r="R23" s="336"/>
      <c r="S23" s="336"/>
      <c r="T23" s="336">
        <f t="shared" ref="T23:T29" si="15">SUM(U23:X23)</f>
        <v>0</v>
      </c>
      <c r="U23" s="336"/>
      <c r="V23" s="336"/>
      <c r="W23" s="336"/>
      <c r="X23" s="336"/>
      <c r="Y23" s="336">
        <f t="shared" ref="Y23:Y29" si="16">SUM(Z23:AC23)</f>
        <v>0</v>
      </c>
      <c r="Z23" s="336"/>
      <c r="AA23" s="336"/>
      <c r="AB23" s="336"/>
      <c r="AC23" s="336"/>
      <c r="AD23" s="336">
        <f t="shared" ref="AD23:AD29" si="17">SUM(AE23:AH23)</f>
        <v>0</v>
      </c>
      <c r="AE23" s="336"/>
      <c r="AF23" s="336"/>
      <c r="AG23" s="336"/>
      <c r="AH23" s="336"/>
      <c r="AI23" s="336">
        <f t="shared" ref="AI23:AI29" si="18">SUM(AJ23:AM23)</f>
        <v>0</v>
      </c>
      <c r="AJ23" s="336"/>
      <c r="AK23" s="336"/>
      <c r="AL23" s="336"/>
      <c r="AM23" s="336"/>
      <c r="AN23" s="336">
        <f t="shared" ref="AN23:AN28" si="19">SUM(AO23:AR23)</f>
        <v>0</v>
      </c>
      <c r="AO23" s="336"/>
      <c r="AP23" s="336"/>
      <c r="AQ23" s="336"/>
      <c r="AR23" s="336"/>
      <c r="AS23" s="336">
        <f t="shared" ref="AS23:AS28" si="20">SUM(AT23:AW23)</f>
        <v>0</v>
      </c>
      <c r="AT23" s="336"/>
      <c r="AU23" s="336"/>
      <c r="AV23" s="336"/>
      <c r="AW23" s="336"/>
      <c r="AX23" s="336">
        <f t="shared" ref="AX23:AX28" si="21">SUM(AY23:BB23)</f>
        <v>0</v>
      </c>
      <c r="AY23" s="336"/>
      <c r="AZ23" s="336"/>
      <c r="BA23" s="336"/>
      <c r="BB23" s="336"/>
    </row>
    <row r="24" spans="1:54" x14ac:dyDescent="0.2">
      <c r="A24" s="359">
        <v>5</v>
      </c>
      <c r="B24" s="27"/>
      <c r="C24" s="28"/>
      <c r="D24" s="335">
        <f t="shared" si="11"/>
        <v>0</v>
      </c>
      <c r="E24" s="337">
        <f t="shared" si="12"/>
        <v>0</v>
      </c>
      <c r="F24" s="336"/>
      <c r="G24" s="336"/>
      <c r="H24" s="336"/>
      <c r="I24" s="336"/>
      <c r="J24" s="337">
        <f t="shared" si="13"/>
        <v>0</v>
      </c>
      <c r="K24" s="336"/>
      <c r="L24" s="336"/>
      <c r="M24" s="336"/>
      <c r="N24" s="336"/>
      <c r="O24" s="337">
        <f t="shared" si="14"/>
        <v>0</v>
      </c>
      <c r="P24" s="336"/>
      <c r="Q24" s="336"/>
      <c r="R24" s="336"/>
      <c r="S24" s="336"/>
      <c r="T24" s="337">
        <f t="shared" si="15"/>
        <v>0</v>
      </c>
      <c r="U24" s="336"/>
      <c r="V24" s="336"/>
      <c r="W24" s="336"/>
      <c r="X24" s="336"/>
      <c r="Y24" s="337">
        <f t="shared" si="16"/>
        <v>0</v>
      </c>
      <c r="Z24" s="336"/>
      <c r="AA24" s="336"/>
      <c r="AB24" s="336"/>
      <c r="AC24" s="336"/>
      <c r="AD24" s="337">
        <f t="shared" si="17"/>
        <v>0</v>
      </c>
      <c r="AE24" s="336"/>
      <c r="AF24" s="336"/>
      <c r="AG24" s="336"/>
      <c r="AH24" s="336"/>
      <c r="AI24" s="337">
        <f t="shared" si="18"/>
        <v>0</v>
      </c>
      <c r="AJ24" s="336"/>
      <c r="AK24" s="336"/>
      <c r="AL24" s="336"/>
      <c r="AM24" s="336"/>
      <c r="AN24" s="337">
        <f t="shared" si="19"/>
        <v>0</v>
      </c>
      <c r="AO24" s="336"/>
      <c r="AP24" s="336"/>
      <c r="AQ24" s="336"/>
      <c r="AR24" s="336"/>
      <c r="AS24" s="337">
        <f t="shared" si="20"/>
        <v>0</v>
      </c>
      <c r="AT24" s="336"/>
      <c r="AU24" s="336"/>
      <c r="AV24" s="336"/>
      <c r="AW24" s="336"/>
      <c r="AX24" s="337">
        <f t="shared" si="21"/>
        <v>0</v>
      </c>
      <c r="AY24" s="336"/>
      <c r="AZ24" s="336"/>
      <c r="BA24" s="336"/>
      <c r="BB24" s="336"/>
    </row>
    <row r="25" spans="1:54" x14ac:dyDescent="0.2">
      <c r="A25" s="359">
        <v>6</v>
      </c>
      <c r="B25" s="27"/>
      <c r="C25" s="28"/>
      <c r="D25" s="335">
        <f t="shared" si="11"/>
        <v>0</v>
      </c>
      <c r="E25" s="336">
        <f t="shared" si="12"/>
        <v>0</v>
      </c>
      <c r="F25" s="336"/>
      <c r="G25" s="336"/>
      <c r="H25" s="336"/>
      <c r="I25" s="336"/>
      <c r="J25" s="336">
        <f t="shared" si="13"/>
        <v>0</v>
      </c>
      <c r="K25" s="336"/>
      <c r="L25" s="336"/>
      <c r="M25" s="336"/>
      <c r="N25" s="336"/>
      <c r="O25" s="336">
        <f t="shared" si="14"/>
        <v>0</v>
      </c>
      <c r="P25" s="336"/>
      <c r="Q25" s="336"/>
      <c r="R25" s="336"/>
      <c r="S25" s="336"/>
      <c r="T25" s="336">
        <f t="shared" si="15"/>
        <v>0</v>
      </c>
      <c r="U25" s="336"/>
      <c r="V25" s="336"/>
      <c r="W25" s="336"/>
      <c r="X25" s="336"/>
      <c r="Y25" s="336">
        <f t="shared" si="16"/>
        <v>0</v>
      </c>
      <c r="Z25" s="336"/>
      <c r="AA25" s="336"/>
      <c r="AB25" s="336"/>
      <c r="AC25" s="336"/>
      <c r="AD25" s="336">
        <f t="shared" si="17"/>
        <v>0</v>
      </c>
      <c r="AE25" s="336"/>
      <c r="AF25" s="336"/>
      <c r="AG25" s="336"/>
      <c r="AH25" s="336"/>
      <c r="AI25" s="336">
        <f t="shared" si="18"/>
        <v>0</v>
      </c>
      <c r="AJ25" s="336"/>
      <c r="AK25" s="336"/>
      <c r="AL25" s="336"/>
      <c r="AM25" s="336"/>
      <c r="AN25" s="336">
        <f t="shared" si="19"/>
        <v>0</v>
      </c>
      <c r="AO25" s="336"/>
      <c r="AP25" s="336"/>
      <c r="AQ25" s="336"/>
      <c r="AR25" s="336"/>
      <c r="AS25" s="336">
        <f t="shared" si="20"/>
        <v>0</v>
      </c>
      <c r="AT25" s="336"/>
      <c r="AU25" s="336"/>
      <c r="AV25" s="336"/>
      <c r="AW25" s="336"/>
      <c r="AX25" s="336">
        <f t="shared" si="21"/>
        <v>0</v>
      </c>
      <c r="AY25" s="336"/>
      <c r="AZ25" s="336"/>
      <c r="BA25" s="336"/>
      <c r="BB25" s="336"/>
    </row>
    <row r="26" spans="1:54" x14ac:dyDescent="0.2">
      <c r="A26" s="359">
        <v>7</v>
      </c>
      <c r="B26" s="27"/>
      <c r="C26" s="28"/>
      <c r="D26" s="335">
        <f t="shared" si="11"/>
        <v>0</v>
      </c>
      <c r="E26" s="337">
        <f t="shared" si="12"/>
        <v>0</v>
      </c>
      <c r="F26" s="336"/>
      <c r="G26" s="336"/>
      <c r="H26" s="336"/>
      <c r="I26" s="336"/>
      <c r="J26" s="337">
        <f t="shared" si="13"/>
        <v>0</v>
      </c>
      <c r="K26" s="336"/>
      <c r="L26" s="336"/>
      <c r="M26" s="336"/>
      <c r="N26" s="336"/>
      <c r="O26" s="337">
        <f t="shared" si="14"/>
        <v>0</v>
      </c>
      <c r="P26" s="336"/>
      <c r="Q26" s="336"/>
      <c r="R26" s="336"/>
      <c r="S26" s="336"/>
      <c r="T26" s="337">
        <f t="shared" si="15"/>
        <v>0</v>
      </c>
      <c r="U26" s="336"/>
      <c r="V26" s="336"/>
      <c r="W26" s="336"/>
      <c r="X26" s="336"/>
      <c r="Y26" s="337">
        <f t="shared" si="16"/>
        <v>0</v>
      </c>
      <c r="Z26" s="336"/>
      <c r="AA26" s="336"/>
      <c r="AB26" s="336"/>
      <c r="AC26" s="336"/>
      <c r="AD26" s="337">
        <f t="shared" si="17"/>
        <v>0</v>
      </c>
      <c r="AE26" s="336"/>
      <c r="AF26" s="336"/>
      <c r="AG26" s="336"/>
      <c r="AH26" s="336"/>
      <c r="AI26" s="337">
        <f t="shared" si="18"/>
        <v>0</v>
      </c>
      <c r="AJ26" s="336"/>
      <c r="AK26" s="336"/>
      <c r="AL26" s="336"/>
      <c r="AM26" s="336"/>
      <c r="AN26" s="337">
        <f t="shared" si="19"/>
        <v>0</v>
      </c>
      <c r="AO26" s="336"/>
      <c r="AP26" s="336"/>
      <c r="AQ26" s="336"/>
      <c r="AR26" s="336"/>
      <c r="AS26" s="337">
        <f t="shared" si="20"/>
        <v>0</v>
      </c>
      <c r="AT26" s="336"/>
      <c r="AU26" s="336"/>
      <c r="AV26" s="336"/>
      <c r="AW26" s="336"/>
      <c r="AX26" s="337">
        <f t="shared" si="21"/>
        <v>0</v>
      </c>
      <c r="AY26" s="336"/>
      <c r="AZ26" s="336"/>
      <c r="BA26" s="336"/>
      <c r="BB26" s="336"/>
    </row>
    <row r="27" spans="1:54" x14ac:dyDescent="0.2">
      <c r="A27" s="359">
        <v>8</v>
      </c>
      <c r="B27" s="27"/>
      <c r="C27" s="28"/>
      <c r="D27" s="335">
        <f t="shared" si="11"/>
        <v>0</v>
      </c>
      <c r="E27" s="336">
        <f t="shared" si="12"/>
        <v>0</v>
      </c>
      <c r="F27" s="336"/>
      <c r="G27" s="336"/>
      <c r="H27" s="336"/>
      <c r="I27" s="336"/>
      <c r="J27" s="336">
        <f t="shared" si="13"/>
        <v>0</v>
      </c>
      <c r="K27" s="336"/>
      <c r="L27" s="336"/>
      <c r="M27" s="336"/>
      <c r="N27" s="336"/>
      <c r="O27" s="336">
        <f t="shared" si="14"/>
        <v>0</v>
      </c>
      <c r="P27" s="336"/>
      <c r="Q27" s="336"/>
      <c r="R27" s="336"/>
      <c r="S27" s="336"/>
      <c r="T27" s="336">
        <f t="shared" si="15"/>
        <v>0</v>
      </c>
      <c r="U27" s="336"/>
      <c r="V27" s="336"/>
      <c r="W27" s="336"/>
      <c r="X27" s="336"/>
      <c r="Y27" s="336">
        <f t="shared" si="16"/>
        <v>0</v>
      </c>
      <c r="Z27" s="336"/>
      <c r="AA27" s="336"/>
      <c r="AB27" s="336"/>
      <c r="AC27" s="336"/>
      <c r="AD27" s="336">
        <f t="shared" si="17"/>
        <v>0</v>
      </c>
      <c r="AE27" s="336"/>
      <c r="AF27" s="336"/>
      <c r="AG27" s="336"/>
      <c r="AH27" s="336"/>
      <c r="AI27" s="336">
        <f t="shared" si="18"/>
        <v>0</v>
      </c>
      <c r="AJ27" s="336"/>
      <c r="AK27" s="336"/>
      <c r="AL27" s="336"/>
      <c r="AM27" s="336"/>
      <c r="AN27" s="336">
        <f t="shared" si="19"/>
        <v>0</v>
      </c>
      <c r="AO27" s="336"/>
      <c r="AP27" s="336"/>
      <c r="AQ27" s="336"/>
      <c r="AR27" s="336"/>
      <c r="AS27" s="336">
        <f t="shared" si="20"/>
        <v>0</v>
      </c>
      <c r="AT27" s="336"/>
      <c r="AU27" s="336"/>
      <c r="AV27" s="336"/>
      <c r="AW27" s="336"/>
      <c r="AX27" s="336">
        <f t="shared" si="21"/>
        <v>0</v>
      </c>
      <c r="AY27" s="336"/>
      <c r="AZ27" s="336"/>
      <c r="BA27" s="336"/>
      <c r="BB27" s="336"/>
    </row>
    <row r="28" spans="1:54" x14ac:dyDescent="0.2">
      <c r="A28" s="359">
        <v>9</v>
      </c>
      <c r="B28" s="27"/>
      <c r="C28" s="28"/>
      <c r="D28" s="335">
        <f t="shared" si="11"/>
        <v>0</v>
      </c>
      <c r="E28" s="337">
        <f t="shared" si="12"/>
        <v>0</v>
      </c>
      <c r="F28" s="336"/>
      <c r="G28" s="336"/>
      <c r="H28" s="336"/>
      <c r="I28" s="336"/>
      <c r="J28" s="337">
        <f t="shared" si="13"/>
        <v>0</v>
      </c>
      <c r="K28" s="336"/>
      <c r="L28" s="336"/>
      <c r="M28" s="336"/>
      <c r="N28" s="336"/>
      <c r="O28" s="337">
        <f t="shared" si="14"/>
        <v>0</v>
      </c>
      <c r="P28" s="336"/>
      <c r="Q28" s="336"/>
      <c r="R28" s="336"/>
      <c r="S28" s="336"/>
      <c r="T28" s="337">
        <f t="shared" si="15"/>
        <v>0</v>
      </c>
      <c r="U28" s="336"/>
      <c r="V28" s="336"/>
      <c r="W28" s="336"/>
      <c r="X28" s="336"/>
      <c r="Y28" s="337">
        <f t="shared" si="16"/>
        <v>0</v>
      </c>
      <c r="Z28" s="336"/>
      <c r="AA28" s="336"/>
      <c r="AB28" s="336"/>
      <c r="AC28" s="336"/>
      <c r="AD28" s="337">
        <f t="shared" si="17"/>
        <v>0</v>
      </c>
      <c r="AE28" s="336"/>
      <c r="AF28" s="336"/>
      <c r="AG28" s="336"/>
      <c r="AH28" s="336"/>
      <c r="AI28" s="337">
        <f t="shared" si="18"/>
        <v>0</v>
      </c>
      <c r="AJ28" s="336"/>
      <c r="AK28" s="336"/>
      <c r="AL28" s="336"/>
      <c r="AM28" s="336"/>
      <c r="AN28" s="337">
        <f t="shared" si="19"/>
        <v>0</v>
      </c>
      <c r="AO28" s="336"/>
      <c r="AP28" s="336"/>
      <c r="AQ28" s="336"/>
      <c r="AR28" s="336"/>
      <c r="AS28" s="337">
        <f t="shared" si="20"/>
        <v>0</v>
      </c>
      <c r="AT28" s="336"/>
      <c r="AU28" s="336"/>
      <c r="AV28" s="336"/>
      <c r="AW28" s="336"/>
      <c r="AX28" s="337">
        <f t="shared" si="21"/>
        <v>0</v>
      </c>
      <c r="AY28" s="336"/>
      <c r="AZ28" s="336"/>
      <c r="BA28" s="336"/>
      <c r="BB28" s="336"/>
    </row>
    <row r="29" spans="1:54" x14ac:dyDescent="0.2">
      <c r="A29" s="359">
        <v>10</v>
      </c>
      <c r="B29" s="27"/>
      <c r="C29" s="28"/>
      <c r="D29" s="335">
        <f t="shared" si="11"/>
        <v>0</v>
      </c>
      <c r="E29" s="336">
        <f t="shared" si="12"/>
        <v>0</v>
      </c>
      <c r="F29" s="336"/>
      <c r="G29" s="336"/>
      <c r="H29" s="336"/>
      <c r="I29" s="336"/>
      <c r="J29" s="336">
        <f t="shared" si="13"/>
        <v>0</v>
      </c>
      <c r="K29" s="336"/>
      <c r="L29" s="336"/>
      <c r="M29" s="336"/>
      <c r="N29" s="336"/>
      <c r="O29" s="336">
        <f t="shared" si="14"/>
        <v>0</v>
      </c>
      <c r="P29" s="336"/>
      <c r="Q29" s="336"/>
      <c r="R29" s="336"/>
      <c r="S29" s="336"/>
      <c r="T29" s="336">
        <f t="shared" si="15"/>
        <v>0</v>
      </c>
      <c r="U29" s="336"/>
      <c r="V29" s="336"/>
      <c r="W29" s="336"/>
      <c r="X29" s="336"/>
      <c r="Y29" s="336">
        <f t="shared" si="16"/>
        <v>0</v>
      </c>
      <c r="Z29" s="336"/>
      <c r="AA29" s="336"/>
      <c r="AB29" s="336"/>
      <c r="AC29" s="336"/>
      <c r="AD29" s="336">
        <f t="shared" si="17"/>
        <v>0</v>
      </c>
      <c r="AE29" s="336"/>
      <c r="AF29" s="336"/>
      <c r="AG29" s="336"/>
      <c r="AH29" s="336"/>
      <c r="AI29" s="336">
        <f t="shared" si="18"/>
        <v>0</v>
      </c>
      <c r="AJ29" s="336"/>
      <c r="AK29" s="336"/>
      <c r="AL29" s="336"/>
      <c r="AM29" s="336"/>
      <c r="AN29" s="336">
        <f>SUM(AO29:AR29)</f>
        <v>0</v>
      </c>
      <c r="AO29" s="336"/>
      <c r="AP29" s="336"/>
      <c r="AQ29" s="336"/>
      <c r="AR29" s="336"/>
      <c r="AS29" s="336">
        <f>SUM(AT29:AW29)</f>
        <v>0</v>
      </c>
      <c r="AT29" s="336"/>
      <c r="AU29" s="336"/>
      <c r="AV29" s="336"/>
      <c r="AW29" s="336"/>
      <c r="AX29" s="336">
        <f>SUM(AY29:BB29)</f>
        <v>0</v>
      </c>
      <c r="AY29" s="336"/>
      <c r="AZ29" s="336"/>
      <c r="BA29" s="336"/>
      <c r="BB29" s="336"/>
    </row>
    <row r="30" spans="1:54" x14ac:dyDescent="0.2">
      <c r="A30" s="358"/>
      <c r="B30" s="232"/>
      <c r="C30" s="149"/>
      <c r="D30" s="470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471"/>
      <c r="Q30" s="471"/>
      <c r="R30" s="471"/>
      <c r="S30" s="471"/>
      <c r="T30" s="471"/>
      <c r="U30" s="471"/>
      <c r="V30" s="471"/>
      <c r="W30" s="471"/>
      <c r="X30" s="471"/>
      <c r="Y30" s="471"/>
      <c r="Z30" s="471"/>
      <c r="AA30" s="471"/>
      <c r="AB30" s="471"/>
      <c r="AC30" s="471"/>
      <c r="AD30" s="471"/>
      <c r="AE30" s="471"/>
      <c r="AF30" s="471"/>
      <c r="AG30" s="471"/>
      <c r="AH30" s="471"/>
      <c r="AI30" s="471"/>
      <c r="AJ30" s="471"/>
      <c r="AK30" s="471"/>
      <c r="AL30" s="471"/>
      <c r="AM30" s="471"/>
      <c r="AN30" s="471"/>
      <c r="AO30" s="471"/>
      <c r="AP30" s="471"/>
      <c r="AQ30" s="471"/>
      <c r="AR30" s="471"/>
      <c r="AS30" s="471"/>
      <c r="AT30" s="471"/>
      <c r="AU30" s="471"/>
      <c r="AV30" s="471"/>
      <c r="AW30" s="471"/>
      <c r="AX30" s="471"/>
      <c r="AY30" s="471"/>
      <c r="AZ30" s="471"/>
      <c r="BA30" s="471"/>
      <c r="BB30" s="471"/>
    </row>
    <row r="31" spans="1:54" x14ac:dyDescent="0.2">
      <c r="A31" s="358"/>
      <c r="B31" s="232"/>
      <c r="C31" s="149"/>
      <c r="D31" s="470"/>
      <c r="E31" s="471"/>
      <c r="F31" s="471"/>
      <c r="G31" s="471"/>
      <c r="H31" s="47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471"/>
      <c r="V31" s="471"/>
      <c r="W31" s="471"/>
      <c r="X31" s="471"/>
      <c r="Y31" s="471"/>
      <c r="Z31" s="471"/>
      <c r="AA31" s="471"/>
      <c r="AB31" s="471"/>
      <c r="AC31" s="471"/>
      <c r="AD31" s="471"/>
      <c r="AE31" s="471"/>
      <c r="AF31" s="471"/>
      <c r="AG31" s="471"/>
      <c r="AH31" s="471"/>
      <c r="AI31" s="471"/>
      <c r="AJ31" s="471"/>
      <c r="AK31" s="471"/>
      <c r="AL31" s="471"/>
      <c r="AM31" s="471"/>
      <c r="AN31" s="471"/>
      <c r="AO31" s="471"/>
      <c r="AP31" s="471"/>
      <c r="AQ31" s="471"/>
      <c r="AR31" s="471"/>
      <c r="AS31" s="471"/>
      <c r="AT31" s="471"/>
      <c r="AU31" s="471"/>
      <c r="AV31" s="471"/>
      <c r="AW31" s="471"/>
      <c r="AX31" s="471"/>
      <c r="AY31" s="471"/>
      <c r="AZ31" s="471"/>
      <c r="BA31" s="471"/>
      <c r="BB31" s="471"/>
    </row>
    <row r="32" spans="1:54" x14ac:dyDescent="0.2">
      <c r="A32" s="358"/>
      <c r="B32" s="232"/>
      <c r="C32" s="149"/>
      <c r="D32" s="470"/>
      <c r="E32" s="471"/>
      <c r="F32" s="471"/>
      <c r="G32" s="471"/>
      <c r="H32" s="471"/>
      <c r="I32" s="471"/>
      <c r="J32" s="471"/>
      <c r="K32" s="471"/>
      <c r="L32" s="471"/>
      <c r="M32" s="471"/>
      <c r="N32" s="471"/>
      <c r="O32" s="471"/>
      <c r="P32" s="471"/>
      <c r="Q32" s="471"/>
      <c r="R32" s="471"/>
      <c r="S32" s="471"/>
      <c r="T32" s="471"/>
      <c r="U32" s="471"/>
      <c r="V32" s="471"/>
      <c r="W32" s="471"/>
      <c r="X32" s="471"/>
      <c r="Y32" s="471"/>
      <c r="Z32" s="471"/>
      <c r="AA32" s="471"/>
      <c r="AB32" s="471"/>
      <c r="AC32" s="471"/>
      <c r="AD32" s="471"/>
      <c r="AE32" s="471"/>
      <c r="AF32" s="471"/>
      <c r="AG32" s="471"/>
      <c r="AH32" s="471"/>
      <c r="AI32" s="471"/>
      <c r="AJ32" s="471"/>
      <c r="AK32" s="471"/>
      <c r="AL32" s="471"/>
      <c r="AM32" s="471"/>
      <c r="AN32" s="471"/>
      <c r="AO32" s="471"/>
      <c r="AP32" s="471"/>
      <c r="AQ32" s="471"/>
      <c r="AR32" s="471"/>
      <c r="AS32" s="471"/>
      <c r="AT32" s="471"/>
      <c r="AU32" s="471"/>
      <c r="AV32" s="471"/>
      <c r="AW32" s="471"/>
      <c r="AX32" s="471"/>
      <c r="AY32" s="471"/>
      <c r="AZ32" s="471"/>
      <c r="BA32" s="471"/>
      <c r="BB32" s="471"/>
    </row>
    <row r="33" spans="1:54" x14ac:dyDescent="0.2">
      <c r="A33" s="358"/>
      <c r="B33" s="232"/>
      <c r="C33" s="149"/>
      <c r="D33" s="470"/>
      <c r="E33" s="471"/>
      <c r="F33" s="471"/>
      <c r="G33" s="471"/>
      <c r="H33" s="471"/>
      <c r="I33" s="471"/>
      <c r="J33" s="471"/>
      <c r="K33" s="471"/>
      <c r="L33" s="471"/>
      <c r="M33" s="471"/>
      <c r="N33" s="471"/>
      <c r="O33" s="471"/>
      <c r="P33" s="471"/>
      <c r="Q33" s="471"/>
      <c r="R33" s="471"/>
      <c r="S33" s="471"/>
      <c r="T33" s="471"/>
      <c r="U33" s="471"/>
      <c r="V33" s="471"/>
      <c r="W33" s="471"/>
      <c r="X33" s="471"/>
      <c r="Y33" s="471"/>
      <c r="Z33" s="471"/>
      <c r="AA33" s="471"/>
      <c r="AB33" s="471"/>
      <c r="AC33" s="471"/>
      <c r="AD33" s="471"/>
      <c r="AE33" s="471"/>
      <c r="AF33" s="471"/>
      <c r="AG33" s="471"/>
      <c r="AH33" s="471"/>
      <c r="AI33" s="471"/>
      <c r="AJ33" s="471"/>
      <c r="AK33" s="471"/>
      <c r="AL33" s="471"/>
      <c r="AM33" s="471"/>
      <c r="AN33" s="471"/>
      <c r="AO33" s="471"/>
      <c r="AP33" s="471"/>
      <c r="AQ33" s="471"/>
      <c r="AR33" s="471"/>
      <c r="AS33" s="471"/>
      <c r="AT33" s="471"/>
      <c r="AU33" s="471"/>
      <c r="AV33" s="471"/>
      <c r="AW33" s="471"/>
      <c r="AX33" s="471"/>
      <c r="AY33" s="471"/>
      <c r="AZ33" s="471"/>
      <c r="BA33" s="471"/>
      <c r="BB33" s="471"/>
    </row>
    <row r="34" spans="1:54" x14ac:dyDescent="0.2">
      <c r="B34" s="123"/>
      <c r="C34" s="77"/>
      <c r="D34" s="77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</row>
    <row r="35" spans="1:54" x14ac:dyDescent="0.2">
      <c r="A35" s="1" t="s">
        <v>1584</v>
      </c>
    </row>
  </sheetData>
  <mergeCells count="23">
    <mergeCell ref="B5:B6"/>
    <mergeCell ref="A5:A6"/>
    <mergeCell ref="J5:J6"/>
    <mergeCell ref="K5:N5"/>
    <mergeCell ref="E5:E6"/>
    <mergeCell ref="C5:C6"/>
    <mergeCell ref="D5:D6"/>
    <mergeCell ref="AY5:BB5"/>
    <mergeCell ref="O5:O6"/>
    <mergeCell ref="P5:S5"/>
    <mergeCell ref="AS5:AS6"/>
    <mergeCell ref="AT5:AW5"/>
    <mergeCell ref="AX5:AX6"/>
    <mergeCell ref="AO5:AR5"/>
    <mergeCell ref="AD5:AD6"/>
    <mergeCell ref="AE5:AH5"/>
    <mergeCell ref="T5:T6"/>
    <mergeCell ref="U5:X5"/>
    <mergeCell ref="Y5:Y6"/>
    <mergeCell ref="AI5:AI6"/>
    <mergeCell ref="AJ5:AM5"/>
    <mergeCell ref="AN5:AN6"/>
    <mergeCell ref="Z5:AC5"/>
  </mergeCells>
  <phoneticPr fontId="2" type="noConversion"/>
  <pageMargins left="0.75" right="0.75" top="1" bottom="1" header="0.5" footer="0.5"/>
  <pageSetup paperSize="9" scale="78" orientation="landscape" horizontalDpi="300" r:id="rId1"/>
  <headerFooter alignWithMargins="0"/>
  <colBreaks count="2" manualBreakCount="2">
    <brk id="19" max="29" man="1"/>
    <brk id="39" max="2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4"/>
  <dimension ref="A1:AZ25"/>
  <sheetViews>
    <sheetView view="pageBreakPreview" zoomScale="115" zoomScaleNormal="60" zoomScaleSheetLayoutView="115" workbookViewId="0">
      <selection activeCell="I24" sqref="I24"/>
    </sheetView>
  </sheetViews>
  <sheetFormatPr defaultRowHeight="14.25" x14ac:dyDescent="0.2"/>
  <cols>
    <col min="1" max="1" width="38.85546875" style="134" customWidth="1"/>
    <col min="2" max="2" width="12.7109375" style="134" customWidth="1"/>
    <col min="3" max="3" width="9.85546875" style="134" customWidth="1"/>
    <col min="4" max="7" width="6.42578125" style="134" customWidth="1"/>
    <col min="8" max="8" width="10.42578125" style="134" customWidth="1"/>
    <col min="9" max="12" width="6.42578125" style="134" customWidth="1"/>
    <col min="13" max="13" width="10" style="134" customWidth="1"/>
    <col min="14" max="17" width="6.42578125" style="134" customWidth="1"/>
    <col min="18" max="18" width="10.85546875" style="134" customWidth="1"/>
    <col min="19" max="22" width="6.42578125" style="134" customWidth="1"/>
    <col min="23" max="23" width="10.5703125" style="134" customWidth="1"/>
    <col min="24" max="27" width="6.42578125" style="134" customWidth="1"/>
    <col min="28" max="28" width="11.42578125" style="134" customWidth="1"/>
    <col min="29" max="29" width="7.42578125" style="134" customWidth="1"/>
    <col min="30" max="30" width="6.85546875" style="134" customWidth="1"/>
    <col min="31" max="31" width="6.42578125" style="134" customWidth="1"/>
    <col min="32" max="32" width="6.5703125" style="134" customWidth="1"/>
    <col min="33" max="33" width="11.5703125" style="134" customWidth="1"/>
    <col min="34" max="37" width="6.42578125" style="134" customWidth="1"/>
    <col min="38" max="38" width="9.85546875" style="134" customWidth="1"/>
    <col min="39" max="42" width="6.85546875" style="134" customWidth="1"/>
    <col min="43" max="43" width="10.5703125" style="134" customWidth="1"/>
    <col min="44" max="47" width="7" style="134" customWidth="1"/>
    <col min="48" max="48" width="11.5703125" style="134" customWidth="1"/>
    <col min="49" max="52" width="7" style="134" customWidth="1"/>
    <col min="53" max="16384" width="9.140625" style="134"/>
  </cols>
  <sheetData>
    <row r="1" spans="1:52" ht="15" x14ac:dyDescent="0.25">
      <c r="A1" s="133" t="s">
        <v>1577</v>
      </c>
      <c r="B1" s="133"/>
    </row>
    <row r="2" spans="1:52" ht="16.5" x14ac:dyDescent="0.25">
      <c r="A2" s="133" t="s">
        <v>1579</v>
      </c>
      <c r="B2" s="519" t="s">
        <v>3924</v>
      </c>
    </row>
    <row r="3" spans="1:52" x14ac:dyDescent="0.2">
      <c r="A3" s="136" t="s">
        <v>4175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</row>
    <row r="4" spans="1:52" ht="15" thickBot="1" x14ac:dyDescent="0.25">
      <c r="B4" s="136"/>
      <c r="C4" s="135">
        <f>Инвестиции!F4</f>
        <v>2023</v>
      </c>
      <c r="D4" s="135"/>
      <c r="E4" s="135"/>
      <c r="F4" s="135"/>
      <c r="G4" s="135"/>
      <c r="H4" s="135">
        <f>Инвестиции!K4</f>
        <v>2024</v>
      </c>
      <c r="I4" s="135"/>
      <c r="J4" s="135"/>
      <c r="K4" s="135"/>
      <c r="L4" s="135"/>
      <c r="M4" s="135">
        <f>Инвестиции!P4</f>
        <v>2025</v>
      </c>
      <c r="N4" s="135"/>
      <c r="O4" s="135"/>
      <c r="P4" s="135"/>
      <c r="Q4" s="135"/>
      <c r="R4" s="135">
        <f>Инвестиции!U4</f>
        <v>2026</v>
      </c>
      <c r="S4" s="135"/>
      <c r="T4" s="135"/>
      <c r="U4" s="135"/>
      <c r="V4" s="135"/>
      <c r="W4" s="135">
        <f>Инвестиции!Z4</f>
        <v>2027</v>
      </c>
      <c r="X4" s="135"/>
      <c r="Y4" s="135"/>
      <c r="Z4" s="135"/>
      <c r="AA4" s="135"/>
      <c r="AB4" s="135">
        <f>Инвестиции!AE4</f>
        <v>2028</v>
      </c>
      <c r="AC4" s="135"/>
      <c r="AD4" s="135"/>
      <c r="AE4" s="135"/>
      <c r="AF4" s="135"/>
      <c r="AG4" s="135">
        <f>Инвестиции!AJ4</f>
        <v>2029</v>
      </c>
      <c r="AH4" s="135"/>
      <c r="AI4" s="135"/>
      <c r="AJ4" s="135"/>
      <c r="AK4" s="135"/>
      <c r="AL4" s="135">
        <f>Инвестиции!AO4</f>
        <v>2030</v>
      </c>
      <c r="AM4" s="135"/>
      <c r="AN4" s="135"/>
      <c r="AO4" s="135"/>
      <c r="AP4" s="135"/>
      <c r="AQ4" s="135">
        <f>Инвестиции!AT4</f>
        <v>2031</v>
      </c>
      <c r="AR4" s="135"/>
      <c r="AS4" s="135"/>
      <c r="AT4" s="135"/>
      <c r="AU4" s="135"/>
      <c r="AV4" s="135">
        <f>Инвестиции!AY4</f>
        <v>2032</v>
      </c>
      <c r="AW4" s="135"/>
      <c r="AX4" s="135"/>
      <c r="AY4" s="135"/>
      <c r="AZ4" s="135"/>
    </row>
    <row r="5" spans="1:52" ht="31.5" customHeight="1" thickBot="1" x14ac:dyDescent="0.25">
      <c r="A5" s="785" t="s">
        <v>1586</v>
      </c>
      <c r="B5" s="785" t="s">
        <v>3632</v>
      </c>
      <c r="C5" s="783" t="s">
        <v>3626</v>
      </c>
      <c r="D5" s="145" t="s">
        <v>3490</v>
      </c>
      <c r="E5" s="137"/>
      <c r="F5" s="137"/>
      <c r="G5" s="138"/>
      <c r="H5" s="783" t="s">
        <v>3633</v>
      </c>
      <c r="I5" s="145" t="s">
        <v>3490</v>
      </c>
      <c r="J5" s="137"/>
      <c r="K5" s="137"/>
      <c r="L5" s="138"/>
      <c r="M5" s="783" t="s">
        <v>3628</v>
      </c>
      <c r="N5" s="145" t="s">
        <v>3490</v>
      </c>
      <c r="O5" s="137"/>
      <c r="P5" s="137"/>
      <c r="Q5" s="138"/>
      <c r="R5" s="783" t="s">
        <v>3629</v>
      </c>
      <c r="S5" s="145" t="s">
        <v>3490</v>
      </c>
      <c r="T5" s="137"/>
      <c r="U5" s="137"/>
      <c r="V5" s="138"/>
      <c r="W5" s="783" t="s">
        <v>3631</v>
      </c>
      <c r="X5" s="145" t="s">
        <v>3490</v>
      </c>
      <c r="Y5" s="137"/>
      <c r="Z5" s="137"/>
      <c r="AA5" s="138"/>
      <c r="AB5" s="783" t="s">
        <v>3630</v>
      </c>
      <c r="AC5" s="145" t="s">
        <v>3490</v>
      </c>
      <c r="AD5" s="137"/>
      <c r="AE5" s="137"/>
      <c r="AF5" s="138"/>
      <c r="AG5" s="783" t="s">
        <v>3735</v>
      </c>
      <c r="AH5" s="145" t="s">
        <v>3490</v>
      </c>
      <c r="AI5" s="137"/>
      <c r="AJ5" s="137"/>
      <c r="AK5" s="138"/>
      <c r="AL5" s="783" t="s">
        <v>3736</v>
      </c>
      <c r="AM5" s="145" t="s">
        <v>3490</v>
      </c>
      <c r="AN5" s="137"/>
      <c r="AO5" s="137"/>
      <c r="AP5" s="138"/>
      <c r="AQ5" s="783" t="s">
        <v>3746</v>
      </c>
      <c r="AR5" s="145" t="s">
        <v>3490</v>
      </c>
      <c r="AS5" s="137"/>
      <c r="AT5" s="137"/>
      <c r="AU5" s="138"/>
      <c r="AV5" s="783" t="s">
        <v>3747</v>
      </c>
      <c r="AW5" s="145" t="s">
        <v>3490</v>
      </c>
      <c r="AX5" s="137"/>
      <c r="AY5" s="137"/>
      <c r="AZ5" s="138"/>
    </row>
    <row r="6" spans="1:52" ht="31.5" customHeight="1" thickBot="1" x14ac:dyDescent="0.25">
      <c r="A6" s="786"/>
      <c r="B6" s="786"/>
      <c r="C6" s="784"/>
      <c r="D6" s="146" t="s">
        <v>3621</v>
      </c>
      <c r="E6" s="146" t="s">
        <v>3622</v>
      </c>
      <c r="F6" s="147" t="s">
        <v>3623</v>
      </c>
      <c r="G6" s="146" t="s">
        <v>3624</v>
      </c>
      <c r="H6" s="784"/>
      <c r="I6" s="146" t="s">
        <v>3621</v>
      </c>
      <c r="J6" s="146" t="s">
        <v>3622</v>
      </c>
      <c r="K6" s="147" t="s">
        <v>3623</v>
      </c>
      <c r="L6" s="146" t="s">
        <v>3624</v>
      </c>
      <c r="M6" s="784"/>
      <c r="N6" s="146" t="s">
        <v>3621</v>
      </c>
      <c r="O6" s="146" t="s">
        <v>3622</v>
      </c>
      <c r="P6" s="147" t="s">
        <v>3623</v>
      </c>
      <c r="Q6" s="146" t="s">
        <v>3624</v>
      </c>
      <c r="R6" s="784"/>
      <c r="S6" s="146" t="s">
        <v>3621</v>
      </c>
      <c r="T6" s="146" t="s">
        <v>3622</v>
      </c>
      <c r="U6" s="147" t="s">
        <v>3623</v>
      </c>
      <c r="V6" s="146" t="s">
        <v>3624</v>
      </c>
      <c r="W6" s="784"/>
      <c r="X6" s="146" t="s">
        <v>3621</v>
      </c>
      <c r="Y6" s="146" t="s">
        <v>3622</v>
      </c>
      <c r="Z6" s="147" t="s">
        <v>3623</v>
      </c>
      <c r="AA6" s="146" t="s">
        <v>3624</v>
      </c>
      <c r="AB6" s="784"/>
      <c r="AC6" s="146" t="s">
        <v>3621</v>
      </c>
      <c r="AD6" s="146" t="s">
        <v>3622</v>
      </c>
      <c r="AE6" s="147" t="s">
        <v>3623</v>
      </c>
      <c r="AF6" s="146" t="s">
        <v>3624</v>
      </c>
      <c r="AG6" s="784"/>
      <c r="AH6" s="146" t="s">
        <v>3621</v>
      </c>
      <c r="AI6" s="146" t="s">
        <v>3622</v>
      </c>
      <c r="AJ6" s="147" t="s">
        <v>3623</v>
      </c>
      <c r="AK6" s="146" t="s">
        <v>3624</v>
      </c>
      <c r="AL6" s="784"/>
      <c r="AM6" s="146" t="s">
        <v>3621</v>
      </c>
      <c r="AN6" s="146" t="s">
        <v>3622</v>
      </c>
      <c r="AO6" s="147" t="s">
        <v>3623</v>
      </c>
      <c r="AP6" s="146" t="s">
        <v>3624</v>
      </c>
      <c r="AQ6" s="784"/>
      <c r="AR6" s="146" t="s">
        <v>3621</v>
      </c>
      <c r="AS6" s="146" t="s">
        <v>3622</v>
      </c>
      <c r="AT6" s="147" t="s">
        <v>3623</v>
      </c>
      <c r="AU6" s="146" t="s">
        <v>3624</v>
      </c>
      <c r="AV6" s="784"/>
      <c r="AW6" s="146" t="s">
        <v>3621</v>
      </c>
      <c r="AX6" s="146" t="s">
        <v>3622</v>
      </c>
      <c r="AY6" s="147" t="s">
        <v>3623</v>
      </c>
      <c r="AZ6" s="146" t="s">
        <v>3624</v>
      </c>
    </row>
    <row r="7" spans="1:52" ht="15.75" thickBot="1" x14ac:dyDescent="0.25">
      <c r="A7" s="139">
        <v>1</v>
      </c>
      <c r="B7" s="139">
        <v>2</v>
      </c>
      <c r="C7" s="139">
        <v>3</v>
      </c>
      <c r="D7" s="139">
        <v>4</v>
      </c>
      <c r="E7" s="139">
        <v>5</v>
      </c>
      <c r="F7" s="139">
        <v>6</v>
      </c>
      <c r="G7" s="139">
        <v>7</v>
      </c>
      <c r="H7" s="139">
        <v>8</v>
      </c>
      <c r="I7" s="139">
        <v>9</v>
      </c>
      <c r="J7" s="139">
        <v>10</v>
      </c>
      <c r="K7" s="139">
        <v>11</v>
      </c>
      <c r="L7" s="139">
        <v>12</v>
      </c>
      <c r="M7" s="139">
        <v>13</v>
      </c>
      <c r="N7" s="139">
        <v>14</v>
      </c>
      <c r="O7" s="139">
        <v>15</v>
      </c>
      <c r="P7" s="139">
        <v>16</v>
      </c>
      <c r="Q7" s="139">
        <v>17</v>
      </c>
      <c r="R7" s="139">
        <v>18</v>
      </c>
      <c r="S7" s="139">
        <v>19</v>
      </c>
      <c r="T7" s="139">
        <v>20</v>
      </c>
      <c r="U7" s="139">
        <v>21</v>
      </c>
      <c r="V7" s="139">
        <v>22</v>
      </c>
      <c r="W7" s="139">
        <v>23</v>
      </c>
      <c r="X7" s="139">
        <v>24</v>
      </c>
      <c r="Y7" s="139">
        <v>25</v>
      </c>
      <c r="Z7" s="139">
        <v>26</v>
      </c>
      <c r="AA7" s="139">
        <v>27</v>
      </c>
      <c r="AB7" s="139">
        <v>28</v>
      </c>
      <c r="AC7" s="139">
        <v>29</v>
      </c>
      <c r="AD7" s="139">
        <v>30</v>
      </c>
      <c r="AE7" s="139">
        <v>31</v>
      </c>
      <c r="AF7" s="139">
        <v>32</v>
      </c>
      <c r="AG7" s="139">
        <v>28</v>
      </c>
      <c r="AH7" s="139">
        <v>29</v>
      </c>
      <c r="AI7" s="139">
        <v>30</v>
      </c>
      <c r="AJ7" s="139">
        <v>31</v>
      </c>
      <c r="AK7" s="139">
        <v>32</v>
      </c>
      <c r="AL7" s="139">
        <v>28</v>
      </c>
      <c r="AM7" s="139">
        <v>29</v>
      </c>
      <c r="AN7" s="139">
        <v>30</v>
      </c>
      <c r="AO7" s="139">
        <v>31</v>
      </c>
      <c r="AP7" s="139">
        <v>32</v>
      </c>
      <c r="AQ7" s="139">
        <v>28</v>
      </c>
      <c r="AR7" s="139">
        <v>29</v>
      </c>
      <c r="AS7" s="139">
        <v>30</v>
      </c>
      <c r="AT7" s="139">
        <v>31</v>
      </c>
      <c r="AU7" s="139">
        <v>32</v>
      </c>
      <c r="AV7" s="139">
        <v>28</v>
      </c>
      <c r="AW7" s="139">
        <v>29</v>
      </c>
      <c r="AX7" s="139">
        <v>30</v>
      </c>
      <c r="AY7" s="139">
        <v>31</v>
      </c>
      <c r="AZ7" s="139">
        <v>32</v>
      </c>
    </row>
    <row r="8" spans="1:52" ht="45" x14ac:dyDescent="0.2">
      <c r="A8" s="140" t="s">
        <v>1885</v>
      </c>
      <c r="B8" s="141">
        <f>SUM(C8,H8,M8,R8,W8,AB8,AG8,AL8,AQ8,AV8)</f>
        <v>0</v>
      </c>
      <c r="C8" s="141">
        <f>SUM(D8:G8)</f>
        <v>0</v>
      </c>
      <c r="D8" s="141">
        <f>SUM(D10:D11)</f>
        <v>0</v>
      </c>
      <c r="E8" s="141">
        <f>SUM(E10:E11)</f>
        <v>0</v>
      </c>
      <c r="F8" s="141">
        <f>SUM(F10:F11)</f>
        <v>0</v>
      </c>
      <c r="G8" s="141">
        <f>SUM(G10:G11)</f>
        <v>0</v>
      </c>
      <c r="H8" s="141">
        <f>SUM(I8:L8)</f>
        <v>0</v>
      </c>
      <c r="I8" s="141">
        <f>SUM(I10:I11)</f>
        <v>0</v>
      </c>
      <c r="J8" s="141">
        <f>SUM(J10:J11)</f>
        <v>0</v>
      </c>
      <c r="K8" s="141">
        <f>SUM(K10:K11)</f>
        <v>0</v>
      </c>
      <c r="L8" s="141">
        <f>SUM(L10:L11)</f>
        <v>0</v>
      </c>
      <c r="M8" s="141">
        <f>SUM(N8:Q8)</f>
        <v>0</v>
      </c>
      <c r="N8" s="141">
        <f>SUM(N10:N11)</f>
        <v>0</v>
      </c>
      <c r="O8" s="141">
        <f>SUM(O10:O11)</f>
        <v>0</v>
      </c>
      <c r="P8" s="141">
        <f>SUM(P10:P11)</f>
        <v>0</v>
      </c>
      <c r="Q8" s="141">
        <f>SUM(Q10:Q11)</f>
        <v>0</v>
      </c>
      <c r="R8" s="141">
        <f>SUM(S8:V8)</f>
        <v>0</v>
      </c>
      <c r="S8" s="141">
        <f>SUM(S10:S11)</f>
        <v>0</v>
      </c>
      <c r="T8" s="141">
        <f>SUM(T10:T11)</f>
        <v>0</v>
      </c>
      <c r="U8" s="141">
        <f>SUM(U10:U11)</f>
        <v>0</v>
      </c>
      <c r="V8" s="141">
        <f>SUM(V10:V11)</f>
        <v>0</v>
      </c>
      <c r="W8" s="141">
        <f>SUM(X8:AA8)</f>
        <v>0</v>
      </c>
      <c r="X8" s="141">
        <f>SUM(X10:X11)</f>
        <v>0</v>
      </c>
      <c r="Y8" s="141">
        <f>SUM(Y10:Y11)</f>
        <v>0</v>
      </c>
      <c r="Z8" s="141">
        <f>SUM(Z10:Z11)</f>
        <v>0</v>
      </c>
      <c r="AA8" s="141">
        <f>SUM(AA10:AA11)</f>
        <v>0</v>
      </c>
      <c r="AB8" s="141">
        <f>SUM(AC8:AF8)</f>
        <v>0</v>
      </c>
      <c r="AC8" s="141">
        <f>SUM(AC10:AC11)</f>
        <v>0</v>
      </c>
      <c r="AD8" s="141">
        <f>SUM(AD10:AD11)</f>
        <v>0</v>
      </c>
      <c r="AE8" s="141">
        <f>SUM(AE10:AE11)</f>
        <v>0</v>
      </c>
      <c r="AF8" s="141">
        <f>SUM(AF10:AF11)</f>
        <v>0</v>
      </c>
      <c r="AG8" s="141">
        <f>SUM(AH8:AK8)</f>
        <v>0</v>
      </c>
      <c r="AH8" s="141">
        <f>SUM(AH10:AH11)</f>
        <v>0</v>
      </c>
      <c r="AI8" s="141">
        <f>SUM(AI10:AI11)</f>
        <v>0</v>
      </c>
      <c r="AJ8" s="141">
        <f>SUM(AJ10:AJ11)</f>
        <v>0</v>
      </c>
      <c r="AK8" s="141">
        <f>SUM(AK10:AK11)</f>
        <v>0</v>
      </c>
      <c r="AL8" s="141">
        <f>SUM(AM8:AP8)</f>
        <v>0</v>
      </c>
      <c r="AM8" s="141">
        <f>SUM(AM10:AM11)</f>
        <v>0</v>
      </c>
      <c r="AN8" s="141">
        <f>SUM(AN10:AN11)</f>
        <v>0</v>
      </c>
      <c r="AO8" s="141">
        <f>SUM(AO10:AO11)</f>
        <v>0</v>
      </c>
      <c r="AP8" s="141">
        <f>SUM(AP10:AP11)</f>
        <v>0</v>
      </c>
      <c r="AQ8" s="141">
        <f>SUM(AR8:AU8)</f>
        <v>0</v>
      </c>
      <c r="AR8" s="141">
        <f>SUM(AR10:AR11)</f>
        <v>0</v>
      </c>
      <c r="AS8" s="141">
        <f>SUM(AS10:AS11)</f>
        <v>0</v>
      </c>
      <c r="AT8" s="141">
        <f>SUM(AT10:AT11)</f>
        <v>0</v>
      </c>
      <c r="AU8" s="141">
        <f>SUM(AU10:AU11)</f>
        <v>0</v>
      </c>
      <c r="AV8" s="141">
        <f>SUM(AW8:AZ8)</f>
        <v>0</v>
      </c>
      <c r="AW8" s="141">
        <f>SUM(AW10:AW11)</f>
        <v>0</v>
      </c>
      <c r="AX8" s="141">
        <f>SUM(AX10:AX11)</f>
        <v>0</v>
      </c>
      <c r="AY8" s="141">
        <f>SUM(AY10:AY11)</f>
        <v>0</v>
      </c>
      <c r="AZ8" s="141">
        <f>SUM(AZ10:AZ11)</f>
        <v>0</v>
      </c>
    </row>
    <row r="9" spans="1:52" ht="15" x14ac:dyDescent="0.2">
      <c r="A9" s="143" t="s">
        <v>3490</v>
      </c>
      <c r="B9" s="239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</row>
    <row r="10" spans="1:52" ht="15" x14ac:dyDescent="0.2">
      <c r="A10" s="240" t="s">
        <v>3499</v>
      </c>
      <c r="B10" s="241">
        <f>SUM(C10,H10,M10,R10,W10,AB10,AG10,AL10,AQ10,AV10)</f>
        <v>0</v>
      </c>
      <c r="C10" s="242">
        <f>SUM(D10:G10)</f>
        <v>0</v>
      </c>
      <c r="D10" s="260">
        <f>SUMPRODUCT(цены!D9:D18,продукция!F9:F18)</f>
        <v>0</v>
      </c>
      <c r="E10" s="260">
        <f>SUMPRODUCT(цены!E9:E18,продукция!G9:G18)</f>
        <v>0</v>
      </c>
      <c r="F10" s="260">
        <f>SUMPRODUCT(цены!F9:F18,продукция!H9:H18)</f>
        <v>0</v>
      </c>
      <c r="G10" s="260">
        <f>SUMPRODUCT(цены!G9:G18,продукция!I9:I18)</f>
        <v>0</v>
      </c>
      <c r="H10" s="242">
        <f>SUM(I10:L10)</f>
        <v>0</v>
      </c>
      <c r="I10" s="260">
        <f>SUMPRODUCT(цены!I9:I18,продукция!K9:K18)</f>
        <v>0</v>
      </c>
      <c r="J10" s="260">
        <f>SUMPRODUCT(цены!J9:J18,продукция!L9:L18)</f>
        <v>0</v>
      </c>
      <c r="K10" s="260">
        <f>SUMPRODUCT(цены!K9:K18,продукция!M9:M18)</f>
        <v>0</v>
      </c>
      <c r="L10" s="260">
        <f>SUMPRODUCT(цены!L9:L18,продукция!N9:N18)</f>
        <v>0</v>
      </c>
      <c r="M10" s="242">
        <f>SUM(N10:Q10)</f>
        <v>0</v>
      </c>
      <c r="N10" s="260">
        <f>SUMPRODUCT(цены!N9:N18,продукция!P9:P18)</f>
        <v>0</v>
      </c>
      <c r="O10" s="260">
        <f>SUMPRODUCT(цены!O9:O18,продукция!Q9:Q18)</f>
        <v>0</v>
      </c>
      <c r="P10" s="260">
        <f>SUMPRODUCT(цены!P9:P18,продукция!R9:R18)</f>
        <v>0</v>
      </c>
      <c r="Q10" s="260">
        <f>SUMPRODUCT(цены!Q9:Q18,продукция!S9:S18)</f>
        <v>0</v>
      </c>
      <c r="R10" s="242">
        <f>SUM(S10:V10)</f>
        <v>0</v>
      </c>
      <c r="S10" s="260">
        <f>SUMPRODUCT(цены!S9:S18,продукция!U9:U18)</f>
        <v>0</v>
      </c>
      <c r="T10" s="260">
        <f>SUMPRODUCT(цены!T9:T18,продукция!V9:V18)</f>
        <v>0</v>
      </c>
      <c r="U10" s="260">
        <f>SUMPRODUCT(цены!U9:U18,продукция!W9:W18)</f>
        <v>0</v>
      </c>
      <c r="V10" s="260">
        <f>SUMPRODUCT(цены!V9:V18,продукция!X9:X18)</f>
        <v>0</v>
      </c>
      <c r="W10" s="242">
        <f>SUM(X10:AA10)</f>
        <v>0</v>
      </c>
      <c r="X10" s="260">
        <f>SUMPRODUCT(цены!X9:X18,продукция!Z9:Z18)</f>
        <v>0</v>
      </c>
      <c r="Y10" s="260">
        <f>SUMPRODUCT(цены!Y9:Y18,продукция!AA9:AA18)</f>
        <v>0</v>
      </c>
      <c r="Z10" s="260">
        <f>SUMPRODUCT(цены!Z9:Z18,продукция!AB9:AB18)</f>
        <v>0</v>
      </c>
      <c r="AA10" s="260">
        <f>SUMPRODUCT(цены!AA9:AA18,продукция!AC9:AC18)</f>
        <v>0</v>
      </c>
      <c r="AB10" s="242">
        <f>SUM(AC10:AF10)</f>
        <v>0</v>
      </c>
      <c r="AC10" s="260">
        <f>SUMPRODUCT(цены!AC9:AC18,продукция!AE9:AE18)</f>
        <v>0</v>
      </c>
      <c r="AD10" s="260">
        <f>SUMPRODUCT(цены!AD9:AD18,продукция!AF9:AF18)</f>
        <v>0</v>
      </c>
      <c r="AE10" s="260">
        <f>SUMPRODUCT(цены!AE9:AE18,продукция!AG9:AG18)</f>
        <v>0</v>
      </c>
      <c r="AF10" s="260">
        <f>SUMPRODUCT(цены!AF9:AF18,продукция!AH9:AH18)</f>
        <v>0</v>
      </c>
      <c r="AG10" s="242">
        <f>SUM(AH10:AK10)</f>
        <v>0</v>
      </c>
      <c r="AH10" s="260">
        <f>SUMPRODUCT(цены!AH9:AH18,продукция!AJ9:AJ18)</f>
        <v>0</v>
      </c>
      <c r="AI10" s="260">
        <f>SUMPRODUCT(цены!AI9:AI18,продукция!AK9:AK18)</f>
        <v>0</v>
      </c>
      <c r="AJ10" s="260">
        <f>SUMPRODUCT(цены!AJ9:AJ18,продукция!AL9:AL18)</f>
        <v>0</v>
      </c>
      <c r="AK10" s="260">
        <f>SUMPRODUCT(цены!AK9:AK18,продукция!AM9:AM18)</f>
        <v>0</v>
      </c>
      <c r="AL10" s="242">
        <f>SUM(AM10:AP10)</f>
        <v>0</v>
      </c>
      <c r="AM10" s="260">
        <f>SUMPRODUCT(цены!AM9:AM18,продукция!AO9:AO18)</f>
        <v>0</v>
      </c>
      <c r="AN10" s="260">
        <f>SUMPRODUCT(цены!AN9:AN18,продукция!AP9:AP18)</f>
        <v>0</v>
      </c>
      <c r="AO10" s="260">
        <f>SUMPRODUCT(цены!AO9:AO18,продукция!AQ9:AQ18)</f>
        <v>0</v>
      </c>
      <c r="AP10" s="260">
        <f>SUMPRODUCT(цены!AP9:AP18,продукция!AR9:AR18)</f>
        <v>0</v>
      </c>
      <c r="AQ10" s="242">
        <f>SUM(AR10:AU10)</f>
        <v>0</v>
      </c>
      <c r="AR10" s="260">
        <f>SUMPRODUCT(цены!AR9:AR18,продукция!AT9:AT18)</f>
        <v>0</v>
      </c>
      <c r="AS10" s="260">
        <f>SUMPRODUCT(цены!AS9:AS18,продукция!AU9:AU18)</f>
        <v>0</v>
      </c>
      <c r="AT10" s="260">
        <f>SUMPRODUCT(цены!AT9:AT18,продукция!AV9:AV18)</f>
        <v>0</v>
      </c>
      <c r="AU10" s="260">
        <f>SUMPRODUCT(цены!AU9:AU18,продукция!AW9:AW18)</f>
        <v>0</v>
      </c>
      <c r="AV10" s="242">
        <f>SUM(AW10:AZ10)</f>
        <v>0</v>
      </c>
      <c r="AW10" s="260">
        <f>SUMPRODUCT(цены!AW9:AW18,продукция!AY9:AY18)</f>
        <v>0</v>
      </c>
      <c r="AX10" s="260">
        <f>SUMPRODUCT(цены!AX9:AX18,продукция!AZ9:AZ18)</f>
        <v>0</v>
      </c>
      <c r="AY10" s="260">
        <f>SUMPRODUCT(цены!AY9:AY18,продукция!BA9:BA18)</f>
        <v>0</v>
      </c>
      <c r="AZ10" s="260">
        <f>SUMPRODUCT(цены!AZ9:AZ18,продукция!BB9:BB18)</f>
        <v>0</v>
      </c>
    </row>
    <row r="11" spans="1:52" ht="15.75" thickBot="1" x14ac:dyDescent="0.25">
      <c r="A11" s="142" t="s">
        <v>3500</v>
      </c>
      <c r="B11" s="243">
        <f>SUM(C11,H11,M11,R11,W11,AB11,AG11,AL11,AQ11,AV11)</f>
        <v>0</v>
      </c>
      <c r="C11" s="243">
        <f>SUM(D11:G11)</f>
        <v>0</v>
      </c>
      <c r="D11" s="518">
        <f>SUMPRODUCT(цены!D20:D29,продукция!F20:F29)</f>
        <v>0</v>
      </c>
      <c r="E11" s="521">
        <f>SUMPRODUCT(цены!E20:E29,продукция!G20:G29)</f>
        <v>0</v>
      </c>
      <c r="F11" s="521">
        <f>SUMPRODUCT(цены!F20:F29,продукция!H20:H29)</f>
        <v>0</v>
      </c>
      <c r="G11" s="521">
        <f>SUMPRODUCT(цены!G20:G29,продукция!I20:I29)</f>
        <v>0</v>
      </c>
      <c r="H11" s="243">
        <f>SUM(I11:L11)</f>
        <v>0</v>
      </c>
      <c r="I11" s="521">
        <f>SUMPRODUCT(цены!I20:I29,продукция!K20:K29)</f>
        <v>0</v>
      </c>
      <c r="J11" s="521">
        <f>SUMPRODUCT(цены!J20:J29,продукция!L20:L29)</f>
        <v>0</v>
      </c>
      <c r="K11" s="521">
        <f>SUMPRODUCT(цены!K20:K29,продукция!M20:M29)</f>
        <v>0</v>
      </c>
      <c r="L11" s="521">
        <f>SUMPRODUCT(цены!L20:L29,продукция!N20:N29)</f>
        <v>0</v>
      </c>
      <c r="M11" s="243">
        <f>SUM(N11:Q11)</f>
        <v>0</v>
      </c>
      <c r="N11" s="521">
        <f>SUMPRODUCT(цены!N20:N29,продукция!P20:P29)</f>
        <v>0</v>
      </c>
      <c r="O11" s="521">
        <f>SUMPRODUCT(цены!O20:O29,продукция!Q20:Q29)</f>
        <v>0</v>
      </c>
      <c r="P11" s="521">
        <f>SUMPRODUCT(цены!P20:P29,продукция!R20:R29)</f>
        <v>0</v>
      </c>
      <c r="Q11" s="521">
        <f>SUMPRODUCT(цены!Q20:Q29,продукция!S20:S29)</f>
        <v>0</v>
      </c>
      <c r="R11" s="243">
        <f>SUM(S11:V11)</f>
        <v>0</v>
      </c>
      <c r="S11" s="521">
        <f>SUMPRODUCT(цены!S20:S29,продукция!U20:U29)</f>
        <v>0</v>
      </c>
      <c r="T11" s="521">
        <f>SUMPRODUCT(цены!T20:T29,продукция!V20:V29)</f>
        <v>0</v>
      </c>
      <c r="U11" s="521">
        <f>SUMPRODUCT(цены!U20:U29,продукция!W20:W29)</f>
        <v>0</v>
      </c>
      <c r="V11" s="521">
        <f>SUMPRODUCT(цены!V20:V29,продукция!X20:X29)</f>
        <v>0</v>
      </c>
      <c r="W11" s="243">
        <f>SUM(X11:AA11)</f>
        <v>0</v>
      </c>
      <c r="X11" s="521">
        <f>SUMPRODUCT(цены!X20:X29,продукция!Z20:Z29)</f>
        <v>0</v>
      </c>
      <c r="Y11" s="521">
        <f>SUMPRODUCT(цены!Y20:Y29,продукция!AA20:AA29)</f>
        <v>0</v>
      </c>
      <c r="Z11" s="521">
        <f>SUMPRODUCT(цены!Z20:Z29,продукция!AB20:AB29)</f>
        <v>0</v>
      </c>
      <c r="AA11" s="521">
        <f>SUMPRODUCT(цены!AA20:AA29,продукция!AC20:AC29)</f>
        <v>0</v>
      </c>
      <c r="AB11" s="243">
        <f>SUM(AC11:AF11)</f>
        <v>0</v>
      </c>
      <c r="AC11" s="521">
        <f>SUMPRODUCT(цены!AC20:AC29,продукция!AE20:AE29)</f>
        <v>0</v>
      </c>
      <c r="AD11" s="521">
        <f>SUMPRODUCT(цены!AD20:AD29,продукция!AF20:AF29)</f>
        <v>0</v>
      </c>
      <c r="AE11" s="521">
        <f>SUMPRODUCT(цены!AE20:AE29,продукция!AG20:AG29)</f>
        <v>0</v>
      </c>
      <c r="AF11" s="521">
        <f>SUMPRODUCT(цены!AF20:AF29,продукция!AH20:AH29)</f>
        <v>0</v>
      </c>
      <c r="AG11" s="243">
        <f>SUM(AH11:AK11)</f>
        <v>0</v>
      </c>
      <c r="AH11" s="521">
        <f>SUMPRODUCT(цены!AH20:AH29,продукция!AJ20:AJ29)</f>
        <v>0</v>
      </c>
      <c r="AI11" s="521">
        <f>SUMPRODUCT(цены!AI20:AI29,продукция!AK20:AK29)</f>
        <v>0</v>
      </c>
      <c r="AJ11" s="521">
        <f>SUMPRODUCT(цены!AJ20:AJ29,продукция!AL20:AL29)</f>
        <v>0</v>
      </c>
      <c r="AK11" s="521">
        <f>SUMPRODUCT(цены!AK20:AK29,продукция!AM20:AM29)</f>
        <v>0</v>
      </c>
      <c r="AL11" s="243">
        <f>SUM(AM11:AP11)</f>
        <v>0</v>
      </c>
      <c r="AM11" s="521">
        <f>SUMPRODUCT(цены!AM20:AM29,продукция!AO20:AO29)</f>
        <v>0</v>
      </c>
      <c r="AN11" s="521">
        <f>SUMPRODUCT(цены!AN20:AN29,продукция!AP20:AP29)</f>
        <v>0</v>
      </c>
      <c r="AO11" s="521">
        <f>SUMPRODUCT(цены!AO20:AO29,продукция!AQ20:AQ29)</f>
        <v>0</v>
      </c>
      <c r="AP11" s="521">
        <f>SUMPRODUCT(цены!AP20:AP29,продукция!AR20:AR29)</f>
        <v>0</v>
      </c>
      <c r="AQ11" s="243">
        <f>SUM(AR11:AU11)</f>
        <v>0</v>
      </c>
      <c r="AR11" s="521">
        <f>SUMPRODUCT(цены!AR20:AR29,продукция!AT20:AT29)</f>
        <v>0</v>
      </c>
      <c r="AS11" s="521">
        <f>SUMPRODUCT(цены!AS20:AS29,продукция!AU20:AU29)</f>
        <v>0</v>
      </c>
      <c r="AT11" s="521">
        <f>SUMPRODUCT(цены!AT20:AT29,продукция!AV20:AV29)</f>
        <v>0</v>
      </c>
      <c r="AU11" s="521">
        <f>SUMPRODUCT(цены!AU20:AU29,продукция!AW20:AW29)</f>
        <v>0</v>
      </c>
      <c r="AV11" s="243">
        <f>SUM(AW11:AZ11)</f>
        <v>0</v>
      </c>
      <c r="AW11" s="521">
        <f>SUMPRODUCT(цены!AW20:AW29,продукция!AY20:AY29)</f>
        <v>0</v>
      </c>
      <c r="AX11" s="521">
        <f>SUMPRODUCT(цены!AX20:AX29,продукция!AZ20:AZ29)</f>
        <v>0</v>
      </c>
      <c r="AY11" s="521">
        <f>SUMPRODUCT(цены!AY20:AY29,продукция!BA20:BA29)</f>
        <v>0</v>
      </c>
      <c r="AZ11" s="521">
        <f>SUMPRODUCT(цены!AZ20:AZ29,продукция!BB20:BB29)</f>
        <v>0</v>
      </c>
    </row>
    <row r="12" spans="1:52" ht="15.75" thickBot="1" x14ac:dyDescent="0.25">
      <c r="A12" s="453"/>
      <c r="B12" s="454"/>
      <c r="C12" s="453"/>
      <c r="D12" s="453"/>
      <c r="E12" s="453"/>
      <c r="F12" s="453"/>
      <c r="G12" s="453"/>
      <c r="H12" s="453"/>
      <c r="I12" s="453"/>
      <c r="J12" s="453"/>
      <c r="K12" s="453"/>
      <c r="L12" s="453"/>
      <c r="M12" s="453"/>
      <c r="N12" s="453"/>
      <c r="O12" s="453"/>
      <c r="P12" s="453"/>
      <c r="Q12" s="453"/>
      <c r="R12" s="453"/>
      <c r="S12" s="453"/>
      <c r="T12" s="453"/>
      <c r="U12" s="453"/>
      <c r="V12" s="453"/>
      <c r="W12" s="453"/>
      <c r="X12" s="453"/>
      <c r="Y12" s="453"/>
      <c r="Z12" s="453"/>
      <c r="AA12" s="453"/>
      <c r="AB12" s="453"/>
      <c r="AC12" s="453"/>
      <c r="AD12" s="453"/>
      <c r="AE12" s="453"/>
      <c r="AF12" s="453"/>
      <c r="AG12" s="453"/>
      <c r="AH12" s="453"/>
      <c r="AI12" s="453"/>
      <c r="AJ12" s="453"/>
      <c r="AK12" s="453"/>
      <c r="AL12" s="453"/>
      <c r="AM12" s="453"/>
      <c r="AN12" s="453"/>
      <c r="AO12" s="453"/>
      <c r="AP12" s="453"/>
      <c r="AQ12" s="453"/>
      <c r="AR12" s="453"/>
      <c r="AS12" s="453"/>
      <c r="AT12" s="453"/>
      <c r="AU12" s="453"/>
      <c r="AV12" s="453"/>
      <c r="AW12" s="453"/>
      <c r="AX12" s="453"/>
      <c r="AY12" s="453"/>
      <c r="AZ12" s="453"/>
    </row>
    <row r="13" spans="1:52" ht="60.75" thickBot="1" x14ac:dyDescent="0.25">
      <c r="A13" s="533" t="s">
        <v>3923</v>
      </c>
      <c r="B13" s="456">
        <f>SUM(C13,H13,M13,R13,W13,AB13,AG13,AL13,AQ13,AV13)</f>
        <v>0</v>
      </c>
      <c r="C13" s="457">
        <f>SUM(D13:G13)</f>
        <v>0</v>
      </c>
      <c r="D13" s="144"/>
      <c r="E13" s="144"/>
      <c r="F13" s="144"/>
      <c r="G13" s="144"/>
      <c r="H13" s="457">
        <f>SUM(I13:L13)</f>
        <v>0</v>
      </c>
      <c r="I13" s="144"/>
      <c r="J13" s="144"/>
      <c r="K13" s="144"/>
      <c r="L13" s="144"/>
      <c r="M13" s="457">
        <f>SUM(N13:Q13)</f>
        <v>0</v>
      </c>
      <c r="N13" s="144"/>
      <c r="O13" s="144"/>
      <c r="P13" s="144"/>
      <c r="Q13" s="144"/>
      <c r="R13" s="457">
        <f>SUM(S13:V13)</f>
        <v>0</v>
      </c>
      <c r="S13" s="144"/>
      <c r="T13" s="144"/>
      <c r="U13" s="144"/>
      <c r="V13" s="144"/>
      <c r="W13" s="457">
        <f>SUM(X13:AA13)</f>
        <v>0</v>
      </c>
      <c r="X13" s="144"/>
      <c r="Y13" s="144"/>
      <c r="Z13" s="144"/>
      <c r="AA13" s="144"/>
      <c r="AB13" s="457">
        <f>SUM(AC13:AF13)</f>
        <v>0</v>
      </c>
      <c r="AC13" s="144"/>
      <c r="AD13" s="144"/>
      <c r="AE13" s="144"/>
      <c r="AF13" s="144"/>
      <c r="AG13" s="457">
        <f>SUM(AH13:AK13)</f>
        <v>0</v>
      </c>
      <c r="AH13" s="144"/>
      <c r="AI13" s="144"/>
      <c r="AJ13" s="144"/>
      <c r="AK13" s="144"/>
      <c r="AL13" s="457">
        <f>SUM(AM13:AP13)</f>
        <v>0</v>
      </c>
      <c r="AM13" s="144"/>
      <c r="AN13" s="144"/>
      <c r="AO13" s="144"/>
      <c r="AP13" s="144"/>
      <c r="AQ13" s="457">
        <f>SUM(AR13:AU13)</f>
        <v>0</v>
      </c>
      <c r="AR13" s="144"/>
      <c r="AS13" s="144"/>
      <c r="AT13" s="144"/>
      <c r="AU13" s="144"/>
      <c r="AV13" s="457">
        <f>SUM(AW13:AZ13)</f>
        <v>0</v>
      </c>
      <c r="AW13" s="144"/>
      <c r="AX13" s="144"/>
      <c r="AY13" s="144"/>
      <c r="AZ13" s="144"/>
    </row>
    <row r="14" spans="1:52" ht="45" thickBot="1" x14ac:dyDescent="0.25">
      <c r="A14" s="455" t="s">
        <v>3926</v>
      </c>
      <c r="B14" s="456">
        <f>SUM(C14,H14,M14,R14,W14,AB14,AG14,AL14,AQ14,AV14)</f>
        <v>0</v>
      </c>
      <c r="C14" s="457">
        <f>SUM(D14:G14)</f>
        <v>0</v>
      </c>
      <c r="D14" s="456">
        <f>D8+D13</f>
        <v>0</v>
      </c>
      <c r="E14" s="456">
        <f>E8+E13</f>
        <v>0</v>
      </c>
      <c r="F14" s="456">
        <f>F8+F13</f>
        <v>0</v>
      </c>
      <c r="G14" s="456">
        <f>G8+G13</f>
        <v>0</v>
      </c>
      <c r="H14" s="457">
        <f>SUM(I14:L14)</f>
        <v>0</v>
      </c>
      <c r="I14" s="456">
        <f>I8+I13</f>
        <v>0</v>
      </c>
      <c r="J14" s="456">
        <f>J8+J13</f>
        <v>0</v>
      </c>
      <c r="K14" s="456">
        <f>K8+K13</f>
        <v>0</v>
      </c>
      <c r="L14" s="456">
        <f>L8+L13</f>
        <v>0</v>
      </c>
      <c r="M14" s="457">
        <f>SUM(N14:Q14)</f>
        <v>0</v>
      </c>
      <c r="N14" s="456">
        <f>N8+N13</f>
        <v>0</v>
      </c>
      <c r="O14" s="456">
        <f>O8+O13</f>
        <v>0</v>
      </c>
      <c r="P14" s="456">
        <f>P8+P13</f>
        <v>0</v>
      </c>
      <c r="Q14" s="456">
        <f>Q8+Q13</f>
        <v>0</v>
      </c>
      <c r="R14" s="457">
        <f>SUM(S14:V14)</f>
        <v>0</v>
      </c>
      <c r="S14" s="456">
        <f>S8+S13</f>
        <v>0</v>
      </c>
      <c r="T14" s="456">
        <f>T8+T13</f>
        <v>0</v>
      </c>
      <c r="U14" s="456">
        <f>U8+U13</f>
        <v>0</v>
      </c>
      <c r="V14" s="456">
        <f>V8+V13</f>
        <v>0</v>
      </c>
      <c r="W14" s="457">
        <f>SUM(X14:AA14)</f>
        <v>0</v>
      </c>
      <c r="X14" s="456">
        <f>X8+X13</f>
        <v>0</v>
      </c>
      <c r="Y14" s="456">
        <f>Y8+Y13</f>
        <v>0</v>
      </c>
      <c r="Z14" s="456">
        <f>Z8+Z13</f>
        <v>0</v>
      </c>
      <c r="AA14" s="456">
        <f>AA8+AA13</f>
        <v>0</v>
      </c>
      <c r="AB14" s="457">
        <f>SUM(AC14:AF14)</f>
        <v>0</v>
      </c>
      <c r="AC14" s="456">
        <f>AC8+AC13</f>
        <v>0</v>
      </c>
      <c r="AD14" s="456">
        <f>AD8+AD13</f>
        <v>0</v>
      </c>
      <c r="AE14" s="456">
        <f>AE8+AE13</f>
        <v>0</v>
      </c>
      <c r="AF14" s="456">
        <f>AF8+AF13</f>
        <v>0</v>
      </c>
      <c r="AG14" s="457">
        <f>SUM(AH14:AK14)</f>
        <v>0</v>
      </c>
      <c r="AH14" s="456">
        <f>AH8+AH13</f>
        <v>0</v>
      </c>
      <c r="AI14" s="456">
        <f>AI8+AI13</f>
        <v>0</v>
      </c>
      <c r="AJ14" s="456">
        <f>AJ8+AJ13</f>
        <v>0</v>
      </c>
      <c r="AK14" s="456">
        <f>AK8+AK13</f>
        <v>0</v>
      </c>
      <c r="AL14" s="457">
        <f>SUM(AM14:AP14)</f>
        <v>0</v>
      </c>
      <c r="AM14" s="456">
        <f>AM8+AM13</f>
        <v>0</v>
      </c>
      <c r="AN14" s="456">
        <f>AN8+AN13</f>
        <v>0</v>
      </c>
      <c r="AO14" s="456">
        <f>AO8+AO13</f>
        <v>0</v>
      </c>
      <c r="AP14" s="456">
        <f>AP8+AP13</f>
        <v>0</v>
      </c>
      <c r="AQ14" s="457">
        <f>SUM(AR14:AU14)</f>
        <v>0</v>
      </c>
      <c r="AR14" s="456">
        <f>AR8+AR13</f>
        <v>0</v>
      </c>
      <c r="AS14" s="456">
        <f>AS8+AS13</f>
        <v>0</v>
      </c>
      <c r="AT14" s="456">
        <f>AT8+AT13</f>
        <v>0</v>
      </c>
      <c r="AU14" s="456">
        <f>AU8+AU13</f>
        <v>0</v>
      </c>
      <c r="AV14" s="457">
        <f>SUM(AW14:AZ14)</f>
        <v>0</v>
      </c>
      <c r="AW14" s="456">
        <f>AW8+AW13</f>
        <v>0</v>
      </c>
      <c r="AX14" s="456">
        <f>AX8+AX13</f>
        <v>0</v>
      </c>
      <c r="AY14" s="456">
        <f>AY8+AY13</f>
        <v>0</v>
      </c>
      <c r="AZ14" s="456">
        <f>AZ8+AZ13</f>
        <v>0</v>
      </c>
    </row>
    <row r="16" spans="1:52" ht="31.5" x14ac:dyDescent="0.25">
      <c r="A16" s="536" t="s">
        <v>3918</v>
      </c>
      <c r="B16" s="520"/>
      <c r="C16" s="560" t="e">
        <f>C8/C14</f>
        <v>#DIV/0!</v>
      </c>
      <c r="D16" s="520"/>
      <c r="E16" s="520"/>
      <c r="F16" s="520"/>
      <c r="G16" s="520"/>
      <c r="H16" s="560" t="e">
        <f>H8/H14</f>
        <v>#DIV/0!</v>
      </c>
      <c r="I16" s="520"/>
      <c r="J16" s="520"/>
      <c r="K16" s="520"/>
      <c r="L16" s="520"/>
      <c r="M16" s="560" t="e">
        <f>M8/M14</f>
        <v>#DIV/0!</v>
      </c>
      <c r="N16" s="520"/>
      <c r="O16" s="520"/>
      <c r="P16" s="520"/>
      <c r="Q16" s="520"/>
      <c r="R16" s="560" t="e">
        <f>R8/R14</f>
        <v>#DIV/0!</v>
      </c>
      <c r="S16" s="520"/>
      <c r="T16" s="520"/>
      <c r="U16" s="520"/>
      <c r="V16" s="520"/>
      <c r="W16" s="560" t="e">
        <f>W8/W14</f>
        <v>#DIV/0!</v>
      </c>
      <c r="X16" s="520"/>
      <c r="Y16" s="520"/>
      <c r="Z16" s="520"/>
      <c r="AA16" s="520"/>
      <c r="AB16" s="560" t="e">
        <f>AB8/AB14</f>
        <v>#DIV/0!</v>
      </c>
      <c r="AC16" s="520"/>
      <c r="AD16" s="520"/>
      <c r="AE16" s="520"/>
      <c r="AF16" s="520"/>
      <c r="AG16" s="560" t="e">
        <f>AG8/AG14</f>
        <v>#DIV/0!</v>
      </c>
      <c r="AH16" s="520"/>
      <c r="AI16" s="520"/>
      <c r="AJ16" s="520"/>
      <c r="AK16" s="520"/>
      <c r="AL16" s="560" t="e">
        <f>AL8/AL14</f>
        <v>#DIV/0!</v>
      </c>
      <c r="AM16" s="520"/>
      <c r="AN16" s="520"/>
      <c r="AO16" s="520"/>
      <c r="AP16" s="520"/>
      <c r="AQ16" s="560" t="e">
        <f>AQ8/AQ14</f>
        <v>#DIV/0!</v>
      </c>
      <c r="AR16" s="520"/>
      <c r="AS16" s="520"/>
      <c r="AT16" s="520"/>
      <c r="AU16" s="520"/>
      <c r="AV16" s="560" t="e">
        <f>AV8/AV14</f>
        <v>#DIV/0!</v>
      </c>
      <c r="AW16" s="520"/>
      <c r="AX16" s="520"/>
      <c r="AY16" s="520"/>
      <c r="AZ16" s="520"/>
    </row>
    <row r="25" spans="8:8" x14ac:dyDescent="0.2">
      <c r="H25" s="244"/>
    </row>
  </sheetData>
  <mergeCells count="12">
    <mergeCell ref="B5:B6"/>
    <mergeCell ref="A5:A6"/>
    <mergeCell ref="C5:C6"/>
    <mergeCell ref="H5:H6"/>
    <mergeCell ref="AQ5:AQ6"/>
    <mergeCell ref="M5:M6"/>
    <mergeCell ref="R5:R6"/>
    <mergeCell ref="AV5:AV6"/>
    <mergeCell ref="AG5:AG6"/>
    <mergeCell ref="AL5:AL6"/>
    <mergeCell ref="W5:W6"/>
    <mergeCell ref="AB5:AB6"/>
  </mergeCells>
  <phoneticPr fontId="2" type="noConversion"/>
  <pageMargins left="0.75" right="0.75" top="1" bottom="1" header="0.5" footer="0.5"/>
  <pageSetup paperSize="9" scale="99" orientation="landscape" horizontalDpi="300" r:id="rId1"/>
  <headerFooter alignWithMargins="0"/>
  <colBreaks count="3" manualBreakCount="3">
    <brk id="12" min="2" max="15" man="1"/>
    <brk id="27" min="2" max="15" man="1"/>
    <brk id="42" min="2" max="1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5"/>
  <dimension ref="A1:CH28"/>
  <sheetViews>
    <sheetView view="pageBreakPreview" zoomScale="85" zoomScaleNormal="50" zoomScaleSheetLayoutView="85" workbookViewId="0">
      <selection activeCell="K37" sqref="K37"/>
    </sheetView>
  </sheetViews>
  <sheetFormatPr defaultRowHeight="15" x14ac:dyDescent="0.2"/>
  <cols>
    <col min="1" max="1" width="48" style="265" customWidth="1"/>
    <col min="2" max="2" width="5.5703125" style="265" customWidth="1"/>
    <col min="3" max="3" width="10.5703125" style="265" customWidth="1"/>
    <col min="4" max="12" width="12.140625" style="265" customWidth="1"/>
    <col min="13" max="52" width="11.42578125" style="265" customWidth="1"/>
    <col min="53" max="16384" width="9.140625" style="265"/>
  </cols>
  <sheetData>
    <row r="1" spans="1:86" ht="15.75" x14ac:dyDescent="0.25">
      <c r="A1" s="126" t="s">
        <v>1577</v>
      </c>
    </row>
    <row r="2" spans="1:86" ht="15.75" x14ac:dyDescent="0.25">
      <c r="A2" s="126" t="s">
        <v>1579</v>
      </c>
    </row>
    <row r="3" spans="1:86" ht="15.75" x14ac:dyDescent="0.25">
      <c r="A3" s="32" t="s">
        <v>4176</v>
      </c>
    </row>
    <row r="4" spans="1:86" ht="16.5" thickBot="1" x14ac:dyDescent="0.3">
      <c r="C4" s="574">
        <f>Инвестиции!F4</f>
        <v>2023</v>
      </c>
      <c r="D4" s="130"/>
      <c r="E4" s="130"/>
      <c r="F4" s="130"/>
      <c r="G4" s="130"/>
      <c r="H4" s="574">
        <f>Инвестиции!K4</f>
        <v>2024</v>
      </c>
      <c r="I4" s="130"/>
      <c r="J4" s="130"/>
      <c r="K4" s="130"/>
      <c r="L4" s="130"/>
      <c r="M4" s="574">
        <f>Инвестиции!P4</f>
        <v>2025</v>
      </c>
      <c r="N4" s="130"/>
      <c r="O4" s="130"/>
      <c r="P4" s="130"/>
      <c r="Q4" s="130"/>
      <c r="R4" s="574">
        <f>Инвестиции!U4</f>
        <v>2026</v>
      </c>
      <c r="S4" s="130"/>
      <c r="T4" s="130"/>
      <c r="U4" s="130"/>
      <c r="V4" s="130"/>
      <c r="W4" s="574">
        <f>Инвестиции!Z4</f>
        <v>2027</v>
      </c>
      <c r="X4" s="130"/>
      <c r="Y4" s="130"/>
      <c r="Z4" s="130"/>
      <c r="AA4" s="130"/>
      <c r="AB4" s="574">
        <f>Инвестиции!AE4</f>
        <v>2028</v>
      </c>
      <c r="AC4" s="130"/>
      <c r="AD4" s="130"/>
      <c r="AE4" s="130"/>
      <c r="AF4" s="130"/>
      <c r="AG4" s="574">
        <f>Инвестиции!AJ4</f>
        <v>2029</v>
      </c>
      <c r="AH4" s="130"/>
      <c r="AI4" s="130"/>
      <c r="AJ4" s="130"/>
      <c r="AK4" s="130"/>
      <c r="AL4" s="574">
        <f>Инвестиции!AO4</f>
        <v>2030</v>
      </c>
      <c r="AM4" s="130"/>
      <c r="AN4" s="130"/>
      <c r="AO4" s="130"/>
      <c r="AP4" s="130"/>
      <c r="AQ4" s="574">
        <f>Инвестиции!AT4</f>
        <v>2031</v>
      </c>
      <c r="AR4" s="130"/>
      <c r="AS4" s="130"/>
      <c r="AT4" s="130"/>
      <c r="AU4" s="130"/>
      <c r="AV4" s="574">
        <f>Инвестиции!AY4</f>
        <v>2032</v>
      </c>
      <c r="AW4" s="130"/>
      <c r="AX4" s="130"/>
      <c r="AY4" s="130"/>
      <c r="AZ4" s="130"/>
    </row>
    <row r="5" spans="1:86" ht="19.5" customHeight="1" thickBot="1" x14ac:dyDescent="0.25">
      <c r="A5" s="795" t="s">
        <v>1586</v>
      </c>
      <c r="B5" s="793" t="s">
        <v>3497</v>
      </c>
      <c r="C5" s="791" t="s">
        <v>3626</v>
      </c>
      <c r="D5" s="245" t="s">
        <v>3490</v>
      </c>
      <c r="E5" s="541"/>
      <c r="F5" s="541"/>
      <c r="G5" s="542"/>
      <c r="H5" s="791" t="s">
        <v>3633</v>
      </c>
      <c r="I5" s="125" t="s">
        <v>3490</v>
      </c>
      <c r="J5" s="537"/>
      <c r="K5" s="537"/>
      <c r="L5" s="538"/>
      <c r="M5" s="791" t="s">
        <v>3628</v>
      </c>
      <c r="N5" s="125" t="s">
        <v>3490</v>
      </c>
      <c r="O5" s="537"/>
      <c r="P5" s="537"/>
      <c r="Q5" s="538"/>
      <c r="R5" s="791" t="s">
        <v>3629</v>
      </c>
      <c r="S5" s="125" t="s">
        <v>3490</v>
      </c>
      <c r="T5" s="537"/>
      <c r="U5" s="537"/>
      <c r="V5" s="538"/>
      <c r="W5" s="791" t="s">
        <v>3631</v>
      </c>
      <c r="X5" s="125" t="s">
        <v>3490</v>
      </c>
      <c r="Y5" s="537"/>
      <c r="Z5" s="537"/>
      <c r="AA5" s="538"/>
      <c r="AB5" s="791" t="s">
        <v>3630</v>
      </c>
      <c r="AC5" s="125" t="s">
        <v>3490</v>
      </c>
      <c r="AD5" s="537"/>
      <c r="AE5" s="537"/>
      <c r="AF5" s="538"/>
      <c r="AG5" s="791" t="s">
        <v>3735</v>
      </c>
      <c r="AH5" s="125" t="s">
        <v>3490</v>
      </c>
      <c r="AI5" s="537"/>
      <c r="AJ5" s="537"/>
      <c r="AK5" s="538"/>
      <c r="AL5" s="791" t="s">
        <v>3736</v>
      </c>
      <c r="AM5" s="125" t="s">
        <v>3490</v>
      </c>
      <c r="AN5" s="537"/>
      <c r="AO5" s="537"/>
      <c r="AP5" s="538"/>
      <c r="AQ5" s="791" t="s">
        <v>3746</v>
      </c>
      <c r="AR5" s="125" t="s">
        <v>3490</v>
      </c>
      <c r="AS5" s="537"/>
      <c r="AT5" s="537"/>
      <c r="AU5" s="538"/>
      <c r="AV5" s="791" t="s">
        <v>3747</v>
      </c>
      <c r="AW5" s="125" t="s">
        <v>3490</v>
      </c>
      <c r="AX5" s="537"/>
      <c r="AY5" s="537"/>
      <c r="AZ5" s="538"/>
      <c r="BA5" s="579"/>
      <c r="BB5" s="579"/>
      <c r="BC5" s="579"/>
      <c r="BD5" s="579"/>
      <c r="BE5" s="579"/>
      <c r="BF5" s="579"/>
      <c r="BG5" s="579"/>
      <c r="BH5" s="579"/>
      <c r="BI5" s="579"/>
      <c r="BJ5" s="579"/>
      <c r="BK5" s="579"/>
      <c r="BL5" s="579"/>
      <c r="BM5" s="579"/>
      <c r="BN5" s="579"/>
      <c r="BO5" s="579"/>
      <c r="BP5" s="579"/>
      <c r="BQ5" s="579"/>
      <c r="BR5" s="579"/>
      <c r="BS5" s="579"/>
      <c r="BT5" s="579"/>
      <c r="BU5" s="579"/>
      <c r="BV5" s="579"/>
      <c r="BW5" s="579"/>
      <c r="BX5" s="579"/>
      <c r="BY5" s="579"/>
      <c r="BZ5" s="579"/>
      <c r="CA5" s="579"/>
      <c r="CB5" s="579"/>
      <c r="CC5" s="579"/>
      <c r="CD5" s="579"/>
      <c r="CE5" s="579"/>
      <c r="CF5" s="579"/>
      <c r="CG5" s="579"/>
      <c r="CH5" s="579"/>
    </row>
    <row r="6" spans="1:86" ht="16.5" thickBot="1" x14ac:dyDescent="0.25">
      <c r="A6" s="796"/>
      <c r="B6" s="794"/>
      <c r="C6" s="792"/>
      <c r="D6" s="127" t="s">
        <v>3621</v>
      </c>
      <c r="E6" s="127" t="s">
        <v>3622</v>
      </c>
      <c r="F6" s="128" t="s">
        <v>3623</v>
      </c>
      <c r="G6" s="127" t="s">
        <v>3624</v>
      </c>
      <c r="H6" s="792"/>
      <c r="I6" s="127" t="s">
        <v>3621</v>
      </c>
      <c r="J6" s="127" t="s">
        <v>3622</v>
      </c>
      <c r="K6" s="128" t="s">
        <v>3623</v>
      </c>
      <c r="L6" s="127" t="s">
        <v>3624</v>
      </c>
      <c r="M6" s="792"/>
      <c r="N6" s="127" t="s">
        <v>3621</v>
      </c>
      <c r="O6" s="127" t="s">
        <v>3622</v>
      </c>
      <c r="P6" s="128" t="s">
        <v>3623</v>
      </c>
      <c r="Q6" s="127" t="s">
        <v>3624</v>
      </c>
      <c r="R6" s="792"/>
      <c r="S6" s="127" t="s">
        <v>3621</v>
      </c>
      <c r="T6" s="127" t="s">
        <v>3622</v>
      </c>
      <c r="U6" s="128" t="s">
        <v>3623</v>
      </c>
      <c r="V6" s="127" t="s">
        <v>3624</v>
      </c>
      <c r="W6" s="792"/>
      <c r="X6" s="127" t="s">
        <v>3621</v>
      </c>
      <c r="Y6" s="127" t="s">
        <v>3622</v>
      </c>
      <c r="Z6" s="128" t="s">
        <v>3623</v>
      </c>
      <c r="AA6" s="127" t="s">
        <v>3624</v>
      </c>
      <c r="AB6" s="792"/>
      <c r="AC6" s="127" t="s">
        <v>3621</v>
      </c>
      <c r="AD6" s="127" t="s">
        <v>3622</v>
      </c>
      <c r="AE6" s="128" t="s">
        <v>3623</v>
      </c>
      <c r="AF6" s="127" t="s">
        <v>3624</v>
      </c>
      <c r="AG6" s="792"/>
      <c r="AH6" s="127" t="s">
        <v>3621</v>
      </c>
      <c r="AI6" s="127" t="s">
        <v>3622</v>
      </c>
      <c r="AJ6" s="128" t="s">
        <v>3623</v>
      </c>
      <c r="AK6" s="127" t="s">
        <v>3624</v>
      </c>
      <c r="AL6" s="792"/>
      <c r="AM6" s="127" t="s">
        <v>3621</v>
      </c>
      <c r="AN6" s="127" t="s">
        <v>3622</v>
      </c>
      <c r="AO6" s="128" t="s">
        <v>3623</v>
      </c>
      <c r="AP6" s="127" t="s">
        <v>3624</v>
      </c>
      <c r="AQ6" s="792"/>
      <c r="AR6" s="127" t="s">
        <v>3621</v>
      </c>
      <c r="AS6" s="127" t="s">
        <v>3622</v>
      </c>
      <c r="AT6" s="128" t="s">
        <v>3623</v>
      </c>
      <c r="AU6" s="127" t="s">
        <v>3624</v>
      </c>
      <c r="AV6" s="792"/>
      <c r="AW6" s="127" t="s">
        <v>3621</v>
      </c>
      <c r="AX6" s="127" t="s">
        <v>3622</v>
      </c>
      <c r="AY6" s="128" t="s">
        <v>3623</v>
      </c>
      <c r="AZ6" s="127" t="s">
        <v>3624</v>
      </c>
      <c r="BA6" s="579"/>
      <c r="BB6" s="579"/>
      <c r="BC6" s="579"/>
      <c r="BD6" s="579"/>
      <c r="BE6" s="579"/>
      <c r="BF6" s="579"/>
      <c r="BG6" s="579"/>
      <c r="BH6" s="579"/>
      <c r="BI6" s="579"/>
      <c r="BJ6" s="579"/>
      <c r="BK6" s="579"/>
      <c r="BL6" s="579"/>
      <c r="BM6" s="579"/>
      <c r="BN6" s="579"/>
      <c r="BO6" s="579"/>
      <c r="BP6" s="579"/>
      <c r="BQ6" s="579"/>
      <c r="BR6" s="579"/>
      <c r="BS6" s="579"/>
      <c r="BT6" s="579"/>
      <c r="BU6" s="579"/>
      <c r="BV6" s="579"/>
      <c r="BW6" s="579"/>
      <c r="BX6" s="579"/>
      <c r="BY6" s="579"/>
      <c r="BZ6" s="579"/>
      <c r="CA6" s="579"/>
      <c r="CB6" s="579"/>
      <c r="CC6" s="579"/>
      <c r="CD6" s="579"/>
      <c r="CE6" s="579"/>
      <c r="CF6" s="579"/>
      <c r="CG6" s="579"/>
      <c r="CH6" s="579"/>
    </row>
    <row r="7" spans="1:86" ht="16.350000000000001" customHeight="1" thickBot="1" x14ac:dyDescent="0.3">
      <c r="A7" s="566"/>
      <c r="B7" s="567"/>
      <c r="C7" s="788" t="s">
        <v>3952</v>
      </c>
      <c r="D7" s="789"/>
      <c r="E7" s="789"/>
      <c r="F7" s="790"/>
      <c r="G7" s="391" t="s">
        <v>3745</v>
      </c>
      <c r="H7" s="788" t="s">
        <v>3952</v>
      </c>
      <c r="I7" s="789"/>
      <c r="J7" s="789"/>
      <c r="K7" s="790"/>
      <c r="L7" s="391" t="s">
        <v>3745</v>
      </c>
      <c r="M7" s="788" t="s">
        <v>3952</v>
      </c>
      <c r="N7" s="789"/>
      <c r="O7" s="789"/>
      <c r="P7" s="790"/>
      <c r="Q7" s="391" t="s">
        <v>3745</v>
      </c>
      <c r="R7" s="788" t="s">
        <v>3952</v>
      </c>
      <c r="S7" s="789"/>
      <c r="T7" s="789"/>
      <c r="U7" s="790"/>
      <c r="V7" s="391" t="s">
        <v>3745</v>
      </c>
      <c r="W7" s="788" t="s">
        <v>3952</v>
      </c>
      <c r="X7" s="789"/>
      <c r="Y7" s="789"/>
      <c r="Z7" s="790"/>
      <c r="AA7" s="391" t="s">
        <v>3745</v>
      </c>
      <c r="AB7" s="788" t="s">
        <v>3952</v>
      </c>
      <c r="AC7" s="789"/>
      <c r="AD7" s="789"/>
      <c r="AE7" s="790"/>
      <c r="AF7" s="391" t="s">
        <v>3745</v>
      </c>
      <c r="AG7" s="788" t="s">
        <v>3952</v>
      </c>
      <c r="AH7" s="789"/>
      <c r="AI7" s="789"/>
      <c r="AJ7" s="790"/>
      <c r="AK7" s="391" t="s">
        <v>3745</v>
      </c>
      <c r="AL7" s="788" t="s">
        <v>3952</v>
      </c>
      <c r="AM7" s="789"/>
      <c r="AN7" s="789"/>
      <c r="AO7" s="790"/>
      <c r="AP7" s="391" t="s">
        <v>3745</v>
      </c>
      <c r="AQ7" s="788" t="s">
        <v>3952</v>
      </c>
      <c r="AR7" s="789"/>
      <c r="AS7" s="789"/>
      <c r="AT7" s="790"/>
      <c r="AU7" s="391" t="s">
        <v>3745</v>
      </c>
      <c r="AV7" s="788" t="s">
        <v>3952</v>
      </c>
      <c r="AW7" s="789"/>
      <c r="AX7" s="789"/>
      <c r="AY7" s="790"/>
      <c r="AZ7" s="391" t="s">
        <v>3745</v>
      </c>
      <c r="BA7" s="579"/>
      <c r="BB7" s="579"/>
      <c r="BC7" s="579"/>
      <c r="BD7" s="579"/>
      <c r="BE7" s="579"/>
      <c r="BF7" s="579"/>
      <c r="BG7" s="579"/>
      <c r="BH7" s="579"/>
      <c r="BI7" s="579"/>
      <c r="BJ7" s="579"/>
      <c r="BK7" s="579"/>
      <c r="BL7" s="579"/>
      <c r="BM7" s="579"/>
      <c r="BN7" s="579"/>
      <c r="BO7" s="579"/>
      <c r="BP7" s="579"/>
      <c r="BQ7" s="579"/>
      <c r="BR7" s="579"/>
      <c r="BS7" s="579"/>
      <c r="BT7" s="579"/>
      <c r="BU7" s="579"/>
      <c r="BV7" s="579"/>
      <c r="BW7" s="579"/>
      <c r="BX7" s="579"/>
      <c r="BY7" s="579"/>
      <c r="BZ7" s="579"/>
      <c r="CA7" s="579"/>
      <c r="CB7" s="579"/>
      <c r="CC7" s="579"/>
      <c r="CD7" s="579"/>
      <c r="CE7" s="579"/>
      <c r="CF7" s="579"/>
      <c r="CG7" s="579"/>
      <c r="CH7" s="579"/>
    </row>
    <row r="8" spans="1:86" ht="16.5" thickBot="1" x14ac:dyDescent="0.25">
      <c r="A8" s="129">
        <v>1</v>
      </c>
      <c r="B8" s="154">
        <v>2</v>
      </c>
      <c r="C8" s="543">
        <v>3</v>
      </c>
      <c r="D8" s="154">
        <v>4</v>
      </c>
      <c r="E8" s="129">
        <v>5</v>
      </c>
      <c r="F8" s="154">
        <v>6</v>
      </c>
      <c r="G8" s="129">
        <v>7</v>
      </c>
      <c r="H8" s="544">
        <v>8</v>
      </c>
      <c r="I8" s="129">
        <v>9</v>
      </c>
      <c r="J8" s="154">
        <v>10</v>
      </c>
      <c r="K8" s="129">
        <v>11</v>
      </c>
      <c r="L8" s="154">
        <v>12</v>
      </c>
      <c r="M8" s="543">
        <v>13</v>
      </c>
      <c r="N8" s="154">
        <v>14</v>
      </c>
      <c r="O8" s="129">
        <v>15</v>
      </c>
      <c r="P8" s="154">
        <v>16</v>
      </c>
      <c r="Q8" s="129">
        <v>17</v>
      </c>
      <c r="R8" s="544">
        <v>18</v>
      </c>
      <c r="S8" s="129">
        <v>19</v>
      </c>
      <c r="T8" s="154">
        <v>20</v>
      </c>
      <c r="U8" s="129">
        <v>21</v>
      </c>
      <c r="V8" s="154">
        <v>22</v>
      </c>
      <c r="W8" s="543">
        <v>23</v>
      </c>
      <c r="X8" s="154">
        <v>24</v>
      </c>
      <c r="Y8" s="129">
        <v>25</v>
      </c>
      <c r="Z8" s="154">
        <v>26</v>
      </c>
      <c r="AA8" s="129">
        <v>27</v>
      </c>
      <c r="AB8" s="544">
        <v>28</v>
      </c>
      <c r="AC8" s="129">
        <v>29</v>
      </c>
      <c r="AD8" s="154">
        <v>30</v>
      </c>
      <c r="AE8" s="129">
        <v>31</v>
      </c>
      <c r="AF8" s="154">
        <v>32</v>
      </c>
      <c r="AG8" s="543">
        <v>33</v>
      </c>
      <c r="AH8" s="154">
        <v>34</v>
      </c>
      <c r="AI8" s="129">
        <v>35</v>
      </c>
      <c r="AJ8" s="154">
        <v>36</v>
      </c>
      <c r="AK8" s="129">
        <v>37</v>
      </c>
      <c r="AL8" s="544">
        <v>38</v>
      </c>
      <c r="AM8" s="129">
        <v>39</v>
      </c>
      <c r="AN8" s="154">
        <v>40</v>
      </c>
      <c r="AO8" s="129">
        <v>41</v>
      </c>
      <c r="AP8" s="154">
        <v>42</v>
      </c>
      <c r="AQ8" s="544">
        <v>38</v>
      </c>
      <c r="AR8" s="129">
        <v>39</v>
      </c>
      <c r="AS8" s="154">
        <v>40</v>
      </c>
      <c r="AT8" s="129">
        <v>41</v>
      </c>
      <c r="AU8" s="154">
        <v>42</v>
      </c>
      <c r="AV8" s="544">
        <v>38</v>
      </c>
      <c r="AW8" s="129">
        <v>39</v>
      </c>
      <c r="AX8" s="154">
        <v>40</v>
      </c>
      <c r="AY8" s="129">
        <v>41</v>
      </c>
      <c r="AZ8" s="154">
        <v>42</v>
      </c>
      <c r="BA8" s="579"/>
      <c r="BB8" s="579"/>
      <c r="BC8" s="579"/>
      <c r="BD8" s="579"/>
      <c r="BE8" s="579"/>
      <c r="BF8" s="579"/>
      <c r="BG8" s="579"/>
      <c r="BH8" s="579"/>
      <c r="BI8" s="579"/>
      <c r="BJ8" s="579"/>
      <c r="BK8" s="579"/>
      <c r="BL8" s="579"/>
      <c r="BM8" s="579"/>
      <c r="BN8" s="579"/>
      <c r="BO8" s="579"/>
      <c r="BP8" s="579"/>
      <c r="BQ8" s="579"/>
      <c r="BR8" s="579"/>
      <c r="BS8" s="579"/>
      <c r="BT8" s="579"/>
      <c r="BU8" s="579"/>
      <c r="BV8" s="579"/>
      <c r="BW8" s="579"/>
      <c r="BX8" s="579"/>
      <c r="BY8" s="579"/>
      <c r="BZ8" s="579"/>
      <c r="CA8" s="579"/>
      <c r="CB8" s="579"/>
      <c r="CC8" s="579"/>
      <c r="CD8" s="579"/>
      <c r="CE8" s="579"/>
      <c r="CF8" s="579"/>
      <c r="CG8" s="579"/>
      <c r="CH8" s="579"/>
    </row>
    <row r="9" spans="1:86" ht="15.75" x14ac:dyDescent="0.2">
      <c r="A9" s="267" t="s">
        <v>3501</v>
      </c>
      <c r="B9" s="545"/>
      <c r="C9" s="568">
        <f>G9</f>
        <v>0</v>
      </c>
      <c r="D9" s="570"/>
      <c r="E9" s="570"/>
      <c r="F9" s="570"/>
      <c r="G9" s="570"/>
      <c r="H9" s="568">
        <f>L9</f>
        <v>0</v>
      </c>
      <c r="I9" s="570"/>
      <c r="J9" s="570"/>
      <c r="K9" s="570"/>
      <c r="L9" s="570"/>
      <c r="M9" s="568">
        <f>Q9</f>
        <v>0</v>
      </c>
      <c r="N9" s="570"/>
      <c r="O9" s="570"/>
      <c r="P9" s="570"/>
      <c r="Q9" s="570"/>
      <c r="R9" s="568">
        <f>V9</f>
        <v>0</v>
      </c>
      <c r="S9" s="570"/>
      <c r="T9" s="570"/>
      <c r="U9" s="570"/>
      <c r="V9" s="570"/>
      <c r="W9" s="568">
        <f>AA9</f>
        <v>0</v>
      </c>
      <c r="X9" s="570"/>
      <c r="Y9" s="570"/>
      <c r="Z9" s="570"/>
      <c r="AA9" s="570"/>
      <c r="AB9" s="568">
        <f>AF9</f>
        <v>0</v>
      </c>
      <c r="AC9" s="570"/>
      <c r="AD9" s="570"/>
      <c r="AE9" s="570"/>
      <c r="AF9" s="570"/>
      <c r="AG9" s="568">
        <f>AK9</f>
        <v>0</v>
      </c>
      <c r="AH9" s="570"/>
      <c r="AI9" s="570"/>
      <c r="AJ9" s="570"/>
      <c r="AK9" s="570"/>
      <c r="AL9" s="568">
        <f>AP9</f>
        <v>0</v>
      </c>
      <c r="AM9" s="570"/>
      <c r="AN9" s="570"/>
      <c r="AO9" s="570"/>
      <c r="AP9" s="570"/>
      <c r="AQ9" s="568">
        <f>AU9</f>
        <v>0</v>
      </c>
      <c r="AR9" s="570"/>
      <c r="AS9" s="570"/>
      <c r="AT9" s="570"/>
      <c r="AU9" s="570"/>
      <c r="AV9" s="568">
        <f>AZ9</f>
        <v>0</v>
      </c>
      <c r="AW9" s="570"/>
      <c r="AX9" s="570"/>
      <c r="AY9" s="570"/>
      <c r="AZ9" s="570"/>
      <c r="BA9" s="579"/>
      <c r="BB9" s="579"/>
      <c r="BC9" s="579"/>
      <c r="BD9" s="579"/>
      <c r="BE9" s="579"/>
      <c r="BF9" s="579"/>
      <c r="BG9" s="579"/>
      <c r="BH9" s="579"/>
      <c r="BI9" s="579"/>
      <c r="BJ9" s="579"/>
      <c r="BK9" s="579"/>
      <c r="BL9" s="579"/>
      <c r="BM9" s="579"/>
      <c r="BN9" s="579"/>
      <c r="BO9" s="579"/>
      <c r="BP9" s="579"/>
      <c r="BQ9" s="579"/>
      <c r="BR9" s="579"/>
      <c r="BS9" s="579"/>
      <c r="BT9" s="579"/>
      <c r="BU9" s="579"/>
      <c r="BV9" s="579"/>
      <c r="BW9" s="579"/>
      <c r="BX9" s="579"/>
      <c r="BY9" s="579"/>
      <c r="BZ9" s="579"/>
      <c r="CA9" s="579"/>
      <c r="CB9" s="579"/>
      <c r="CC9" s="579"/>
      <c r="CD9" s="579"/>
      <c r="CE9" s="579"/>
      <c r="CF9" s="579"/>
      <c r="CG9" s="579"/>
      <c r="CH9" s="579"/>
    </row>
    <row r="10" spans="1:86" ht="32.25" thickBot="1" x14ac:dyDescent="0.25">
      <c r="A10" s="273" t="s">
        <v>3502</v>
      </c>
      <c r="B10" s="308"/>
      <c r="C10" s="569">
        <f>G10</f>
        <v>0</v>
      </c>
      <c r="D10" s="571"/>
      <c r="E10" s="571"/>
      <c r="F10" s="571"/>
      <c r="G10" s="571"/>
      <c r="H10" s="569">
        <f>L10</f>
        <v>0</v>
      </c>
      <c r="I10" s="571"/>
      <c r="J10" s="571"/>
      <c r="K10" s="571"/>
      <c r="L10" s="571"/>
      <c r="M10" s="569">
        <f>Q10</f>
        <v>0</v>
      </c>
      <c r="N10" s="571"/>
      <c r="O10" s="571"/>
      <c r="P10" s="571"/>
      <c r="Q10" s="571"/>
      <c r="R10" s="569">
        <f>V10</f>
        <v>0</v>
      </c>
      <c r="S10" s="571"/>
      <c r="T10" s="571"/>
      <c r="U10" s="571"/>
      <c r="V10" s="571"/>
      <c r="W10" s="569">
        <f>AB10</f>
        <v>0</v>
      </c>
      <c r="X10" s="571"/>
      <c r="Y10" s="571"/>
      <c r="Z10" s="571"/>
      <c r="AA10" s="571"/>
      <c r="AB10" s="569">
        <f>AF10</f>
        <v>0</v>
      </c>
      <c r="AC10" s="571"/>
      <c r="AD10" s="571"/>
      <c r="AE10" s="571"/>
      <c r="AF10" s="571"/>
      <c r="AG10" s="569">
        <f>AK10</f>
        <v>0</v>
      </c>
      <c r="AH10" s="571"/>
      <c r="AI10" s="571"/>
      <c r="AJ10" s="571"/>
      <c r="AK10" s="571"/>
      <c r="AL10" s="569">
        <f>AP10</f>
        <v>0</v>
      </c>
      <c r="AM10" s="571"/>
      <c r="AN10" s="571"/>
      <c r="AO10" s="571"/>
      <c r="AP10" s="571"/>
      <c r="AQ10" s="569">
        <f>AU10</f>
        <v>0</v>
      </c>
      <c r="AR10" s="571"/>
      <c r="AS10" s="571"/>
      <c r="AT10" s="571"/>
      <c r="AU10" s="571"/>
      <c r="AV10" s="569">
        <f>AZ10</f>
        <v>0</v>
      </c>
      <c r="AW10" s="571"/>
      <c r="AX10" s="571"/>
      <c r="AY10" s="571"/>
      <c r="AZ10" s="571"/>
      <c r="BA10" s="579"/>
      <c r="BB10" s="579"/>
      <c r="BC10" s="579"/>
      <c r="BD10" s="579"/>
      <c r="BE10" s="579"/>
      <c r="BF10" s="579"/>
      <c r="BG10" s="579"/>
      <c r="BH10" s="579"/>
      <c r="BI10" s="579"/>
      <c r="BJ10" s="579"/>
      <c r="BK10" s="579"/>
      <c r="BL10" s="579"/>
      <c r="BM10" s="579"/>
      <c r="BN10" s="579"/>
      <c r="BO10" s="579"/>
      <c r="BP10" s="579"/>
      <c r="BQ10" s="579"/>
      <c r="BR10" s="579"/>
      <c r="BS10" s="579"/>
      <c r="BT10" s="579"/>
      <c r="BU10" s="579"/>
      <c r="BV10" s="579"/>
      <c r="BW10" s="579"/>
      <c r="BX10" s="579"/>
      <c r="BY10" s="579"/>
      <c r="BZ10" s="579"/>
      <c r="CA10" s="579"/>
      <c r="CB10" s="579"/>
      <c r="CC10" s="579"/>
      <c r="CD10" s="579"/>
      <c r="CE10" s="579"/>
      <c r="CF10" s="579"/>
      <c r="CG10" s="579"/>
      <c r="CH10" s="579"/>
    </row>
    <row r="11" spans="1:86" ht="32.25" thickBot="1" x14ac:dyDescent="0.25">
      <c r="A11" s="273" t="s">
        <v>1573</v>
      </c>
      <c r="B11" s="308"/>
      <c r="C11" s="547">
        <f>SUM(D11:G11)</f>
        <v>0</v>
      </c>
      <c r="D11" s="572"/>
      <c r="E11" s="572"/>
      <c r="F11" s="572"/>
      <c r="G11" s="572"/>
      <c r="H11" s="547">
        <f>SUM(I11:L11)</f>
        <v>0</v>
      </c>
      <c r="I11" s="572"/>
      <c r="J11" s="572"/>
      <c r="K11" s="572"/>
      <c r="L11" s="572"/>
      <c r="M11" s="547">
        <f>SUM(N11:Q11)</f>
        <v>0</v>
      </c>
      <c r="N11" s="572"/>
      <c r="O11" s="572"/>
      <c r="P11" s="572"/>
      <c r="Q11" s="572"/>
      <c r="R11" s="547">
        <f>SUM(S11:V11)</f>
        <v>0</v>
      </c>
      <c r="S11" s="572"/>
      <c r="T11" s="572"/>
      <c r="U11" s="572"/>
      <c r="V11" s="572"/>
      <c r="W11" s="547">
        <f>SUM(X11:AA11)</f>
        <v>0</v>
      </c>
      <c r="X11" s="572"/>
      <c r="Y11" s="572"/>
      <c r="Z11" s="572"/>
      <c r="AA11" s="572"/>
      <c r="AB11" s="547">
        <f>SUM(AC11:AF11)</f>
        <v>0</v>
      </c>
      <c r="AC11" s="572"/>
      <c r="AD11" s="572"/>
      <c r="AE11" s="572"/>
      <c r="AF11" s="572"/>
      <c r="AG11" s="547">
        <f>SUM(AH11:AK11)</f>
        <v>0</v>
      </c>
      <c r="AH11" s="572"/>
      <c r="AI11" s="572"/>
      <c r="AJ11" s="572"/>
      <c r="AK11" s="572"/>
      <c r="AL11" s="547">
        <f>SUM(AM11:AP11)</f>
        <v>0</v>
      </c>
      <c r="AM11" s="572"/>
      <c r="AN11" s="572"/>
      <c r="AO11" s="572"/>
      <c r="AP11" s="572"/>
      <c r="AQ11" s="547">
        <f>SUM(AR11:AU11)</f>
        <v>0</v>
      </c>
      <c r="AR11" s="572"/>
      <c r="AS11" s="572"/>
      <c r="AT11" s="572"/>
      <c r="AU11" s="572"/>
      <c r="AV11" s="547">
        <f>SUM(AW11:AZ11)</f>
        <v>0</v>
      </c>
      <c r="AW11" s="572"/>
      <c r="AX11" s="572"/>
      <c r="AY11" s="572"/>
      <c r="AZ11" s="572"/>
      <c r="BA11" s="579"/>
      <c r="BB11" s="579"/>
      <c r="BC11" s="579"/>
      <c r="BD11" s="579"/>
      <c r="BE11" s="579"/>
      <c r="BF11" s="579"/>
      <c r="BG11" s="579"/>
      <c r="BH11" s="579"/>
      <c r="BI11" s="579"/>
      <c r="BJ11" s="579"/>
      <c r="BK11" s="579"/>
      <c r="BL11" s="579"/>
      <c r="BM11" s="579"/>
      <c r="BN11" s="579"/>
      <c r="BO11" s="579"/>
      <c r="BP11" s="579"/>
      <c r="BQ11" s="579"/>
      <c r="BR11" s="579"/>
      <c r="BS11" s="579"/>
      <c r="BT11" s="579"/>
      <c r="BU11" s="579"/>
      <c r="BV11" s="579"/>
      <c r="BW11" s="579"/>
      <c r="BX11" s="579"/>
      <c r="BY11" s="579"/>
      <c r="BZ11" s="579"/>
      <c r="CA11" s="579"/>
      <c r="CB11" s="579"/>
      <c r="CC11" s="579"/>
      <c r="CD11" s="579"/>
      <c r="CE11" s="579"/>
      <c r="CF11" s="579"/>
      <c r="CG11" s="579"/>
      <c r="CH11" s="579"/>
    </row>
    <row r="12" spans="1:86" ht="32.25" thickBot="1" x14ac:dyDescent="0.25">
      <c r="A12" s="267" t="s">
        <v>3502</v>
      </c>
      <c r="B12" s="545"/>
      <c r="C12" s="548"/>
      <c r="D12" s="573"/>
      <c r="E12" s="573"/>
      <c r="F12" s="573"/>
      <c r="G12" s="573"/>
      <c r="H12" s="548"/>
      <c r="I12" s="573"/>
      <c r="J12" s="573"/>
      <c r="K12" s="573"/>
      <c r="L12" s="573"/>
      <c r="M12" s="548"/>
      <c r="N12" s="573"/>
      <c r="O12" s="573"/>
      <c r="P12" s="573"/>
      <c r="Q12" s="573"/>
      <c r="R12" s="548"/>
      <c r="S12" s="573"/>
      <c r="T12" s="573"/>
      <c r="U12" s="573"/>
      <c r="V12" s="573"/>
      <c r="W12" s="548"/>
      <c r="X12" s="573"/>
      <c r="Y12" s="573"/>
      <c r="Z12" s="573"/>
      <c r="AA12" s="573"/>
      <c r="AB12" s="548"/>
      <c r="AC12" s="573"/>
      <c r="AD12" s="573"/>
      <c r="AE12" s="573"/>
      <c r="AF12" s="573"/>
      <c r="AG12" s="548"/>
      <c r="AH12" s="573"/>
      <c r="AI12" s="573"/>
      <c r="AJ12" s="573"/>
      <c r="AK12" s="573"/>
      <c r="AL12" s="548"/>
      <c r="AM12" s="573"/>
      <c r="AN12" s="573"/>
      <c r="AO12" s="573"/>
      <c r="AP12" s="573"/>
      <c r="AQ12" s="548"/>
      <c r="AR12" s="573"/>
      <c r="AS12" s="573"/>
      <c r="AT12" s="573"/>
      <c r="AU12" s="573"/>
      <c r="AV12" s="548"/>
      <c r="AW12" s="573"/>
      <c r="AX12" s="573"/>
      <c r="AY12" s="573"/>
      <c r="AZ12" s="573"/>
      <c r="BA12" s="579"/>
      <c r="BB12" s="579"/>
      <c r="BC12" s="579"/>
      <c r="BD12" s="579"/>
      <c r="BE12" s="579"/>
      <c r="BF12" s="579"/>
      <c r="BG12" s="579"/>
      <c r="BH12" s="579"/>
      <c r="BI12" s="579"/>
      <c r="BJ12" s="579"/>
      <c r="BK12" s="579"/>
      <c r="BL12" s="579"/>
      <c r="BM12" s="579"/>
      <c r="BN12" s="579"/>
      <c r="BO12" s="579"/>
      <c r="BP12" s="579"/>
      <c r="BQ12" s="579"/>
      <c r="BR12" s="579"/>
      <c r="BS12" s="579"/>
      <c r="BT12" s="579"/>
      <c r="BU12" s="579"/>
      <c r="BV12" s="579"/>
      <c r="BW12" s="579"/>
      <c r="BX12" s="579"/>
      <c r="BY12" s="579"/>
      <c r="BZ12" s="579"/>
      <c r="CA12" s="579"/>
      <c r="CB12" s="579"/>
      <c r="CC12" s="579"/>
      <c r="CD12" s="579"/>
      <c r="CE12" s="579"/>
      <c r="CF12" s="579"/>
      <c r="CG12" s="579"/>
      <c r="CH12" s="579"/>
    </row>
    <row r="13" spans="1:86" ht="16.5" thickBot="1" x14ac:dyDescent="0.25">
      <c r="A13" s="539" t="s">
        <v>3503</v>
      </c>
      <c r="B13" s="549"/>
      <c r="C13" s="550">
        <f>SUM(D13:G13)</f>
        <v>0</v>
      </c>
      <c r="D13" s="551">
        <f>(D12*IF($G$7="есть",'налоговые ставки'!$C$17,'налоговые ставки'!$C$16))+(D11-D12)*'налоговые ставки'!$C$16</f>
        <v>0</v>
      </c>
      <c r="E13" s="551">
        <f>(E12*IF($G$7="есть",'налоговые ставки'!$C$17,'налоговые ставки'!$C$16))+(E11-E12)*'налоговые ставки'!$C$16</f>
        <v>0</v>
      </c>
      <c r="F13" s="551">
        <f>(F12*IF($G$7="есть",'налоговые ставки'!$C$17,'налоговые ставки'!$C$16))+(F11-F12)*'налоговые ставки'!$C$16</f>
        <v>0</v>
      </c>
      <c r="G13" s="551">
        <f>(G12*IF($G$7="есть",'налоговые ставки'!$C$17,'налоговые ставки'!$C$16))+(G11-G12)*'налоговые ставки'!$C$16</f>
        <v>0</v>
      </c>
      <c r="H13" s="550">
        <f>SUM(I13:L13)</f>
        <v>0</v>
      </c>
      <c r="I13" s="551">
        <f>I12*'налоговые ставки'!$C$17+(ЗПиЕСН!I11-ЗПиЕСН!I12)*'налоговые ставки'!$C$16</f>
        <v>0</v>
      </c>
      <c r="J13" s="551">
        <f>J12*'налоговые ставки'!$C$17+(ЗПиЕСН!J11-ЗПиЕСН!J12)*'налоговые ставки'!$C$16</f>
        <v>0</v>
      </c>
      <c r="K13" s="551">
        <f>K12*'налоговые ставки'!$C$17+(ЗПиЕСН!K11-ЗПиЕСН!K12)*'налоговые ставки'!$C$16</f>
        <v>0</v>
      </c>
      <c r="L13" s="551">
        <f>L12*'налоговые ставки'!$C$17+(ЗПиЕСН!L11-ЗПиЕСН!L12)*'налоговые ставки'!$C$16</f>
        <v>0</v>
      </c>
      <c r="M13" s="550">
        <f>SUM(N13:Q13)</f>
        <v>0</v>
      </c>
      <c r="N13" s="551">
        <f>N12*'налоговые ставки'!$C$17+(ЗПиЕСН!N11-ЗПиЕСН!N12)*'налоговые ставки'!$C$16</f>
        <v>0</v>
      </c>
      <c r="O13" s="551">
        <f>O12*'налоговые ставки'!$C$17+(ЗПиЕСН!O11-ЗПиЕСН!O12)*'налоговые ставки'!$C$16</f>
        <v>0</v>
      </c>
      <c r="P13" s="551">
        <f>P12*'налоговые ставки'!$C$17+(ЗПиЕСН!P11-ЗПиЕСН!P12)*'налоговые ставки'!$C$16</f>
        <v>0</v>
      </c>
      <c r="Q13" s="551">
        <f>Q12*'налоговые ставки'!$C$17+(ЗПиЕСН!Q11-ЗПиЕСН!Q12)*'налоговые ставки'!$C$16</f>
        <v>0</v>
      </c>
      <c r="R13" s="550">
        <f>SUM(S13:V13)</f>
        <v>0</v>
      </c>
      <c r="S13" s="551">
        <f>S12*'налоговые ставки'!$C$17+(ЗПиЕСН!S11-ЗПиЕСН!S12)*'налоговые ставки'!$C$16</f>
        <v>0</v>
      </c>
      <c r="T13" s="551">
        <f>T12*'налоговые ставки'!$C$17+(ЗПиЕСН!T11-ЗПиЕСН!T12)*'налоговые ставки'!$C$16</f>
        <v>0</v>
      </c>
      <c r="U13" s="551">
        <f>U12*'налоговые ставки'!$C$17+(ЗПиЕСН!U11-ЗПиЕСН!U12)*'налоговые ставки'!$C$16</f>
        <v>0</v>
      </c>
      <c r="V13" s="551">
        <f>V12*'налоговые ставки'!$C$17+(ЗПиЕСН!V11-ЗПиЕСН!V12)*'налоговые ставки'!$C$16</f>
        <v>0</v>
      </c>
      <c r="W13" s="550">
        <f>SUM(X13:AA13)</f>
        <v>0</v>
      </c>
      <c r="X13" s="551">
        <f>X12*'налоговые ставки'!$C$17+(ЗПиЕСН!X11-ЗПиЕСН!X12)*'налоговые ставки'!$C$16</f>
        <v>0</v>
      </c>
      <c r="Y13" s="551">
        <f>Y12*'налоговые ставки'!$C$17+(ЗПиЕСН!Y11-ЗПиЕСН!Y12)*'налоговые ставки'!$C$16</f>
        <v>0</v>
      </c>
      <c r="Z13" s="551">
        <f>Z12*'налоговые ставки'!$C$17+(ЗПиЕСН!Z11-ЗПиЕСН!Z12)*'налоговые ставки'!$C$16</f>
        <v>0</v>
      </c>
      <c r="AA13" s="551">
        <f>AA12*'налоговые ставки'!$C$17+(ЗПиЕСН!AA11-ЗПиЕСН!AA12)*'налоговые ставки'!$C$16</f>
        <v>0</v>
      </c>
      <c r="AB13" s="550">
        <f>SUM(AC13:AF13)</f>
        <v>0</v>
      </c>
      <c r="AC13" s="551">
        <f>AC12*'налоговые ставки'!$C$17+(ЗПиЕСН!AC11-ЗПиЕСН!AC12)*'налоговые ставки'!$C$16</f>
        <v>0</v>
      </c>
      <c r="AD13" s="551">
        <f>AD12*'налоговые ставки'!$C$17+(ЗПиЕСН!AD11-ЗПиЕСН!AD12)*'налоговые ставки'!$C$16</f>
        <v>0</v>
      </c>
      <c r="AE13" s="551">
        <f>AE12*'налоговые ставки'!$C$17+(ЗПиЕСН!AE11-ЗПиЕСН!AE12)*'налоговые ставки'!$C$16</f>
        <v>0</v>
      </c>
      <c r="AF13" s="551">
        <f>AF12*'налоговые ставки'!$C$17+(ЗПиЕСН!AF11-ЗПиЕСН!AF12)*'налоговые ставки'!$C$16</f>
        <v>0</v>
      </c>
      <c r="AG13" s="550">
        <f>SUM(AH13:AK13)</f>
        <v>0</v>
      </c>
      <c r="AH13" s="551">
        <f>AH12*'налоговые ставки'!$C$17+(ЗПиЕСН!AH11-ЗПиЕСН!AH12)*'налоговые ставки'!$C$16</f>
        <v>0</v>
      </c>
      <c r="AI13" s="551">
        <f>AI12*'налоговые ставки'!$C$17+(ЗПиЕСН!AI11-ЗПиЕСН!AI12)*'налоговые ставки'!$C$16</f>
        <v>0</v>
      </c>
      <c r="AJ13" s="551">
        <f>AJ12*'налоговые ставки'!$C$17+(ЗПиЕСН!AJ11-ЗПиЕСН!AJ12)*'налоговые ставки'!$C$16</f>
        <v>0</v>
      </c>
      <c r="AK13" s="551">
        <f>AK12*'налоговые ставки'!$C$17+(ЗПиЕСН!AK11-ЗПиЕСН!AK12)*'налоговые ставки'!$C$16</f>
        <v>0</v>
      </c>
      <c r="AL13" s="550">
        <f>SUM(AM13:AP13)</f>
        <v>0</v>
      </c>
      <c r="AM13" s="551">
        <f>AM12*'налоговые ставки'!$C$17+(ЗПиЕСН!AM11-ЗПиЕСН!AM12)*'налоговые ставки'!$C$16</f>
        <v>0</v>
      </c>
      <c r="AN13" s="551">
        <f>AN12*'налоговые ставки'!$C$17+(ЗПиЕСН!AN11-ЗПиЕСН!AN12)*'налоговые ставки'!$C$16</f>
        <v>0</v>
      </c>
      <c r="AO13" s="551">
        <f>AO12*'налоговые ставки'!$C$17+(ЗПиЕСН!AO11-ЗПиЕСН!AO12)*'налоговые ставки'!$C$16</f>
        <v>0</v>
      </c>
      <c r="AP13" s="551">
        <f>AP12*'налоговые ставки'!$C$17+(ЗПиЕСН!AP11-ЗПиЕСН!AP12)*'налоговые ставки'!$C$16</f>
        <v>0</v>
      </c>
      <c r="AQ13" s="550">
        <f>SUM(AR13:AU13)</f>
        <v>0</v>
      </c>
      <c r="AR13" s="551">
        <f>AR12*'налоговые ставки'!$C$17+(ЗПиЕСН!AR11-ЗПиЕСН!AR12)*'налоговые ставки'!$C$16</f>
        <v>0</v>
      </c>
      <c r="AS13" s="551">
        <f>AS12*0.3</f>
        <v>0</v>
      </c>
      <c r="AT13" s="551">
        <f>AT12*0.3</f>
        <v>0</v>
      </c>
      <c r="AU13" s="551">
        <f>AU12*0.3</f>
        <v>0</v>
      </c>
      <c r="AV13" s="550">
        <f>SUM(AW13:AZ13)</f>
        <v>0</v>
      </c>
      <c r="AW13" s="551">
        <f>AW12*'налоговые ставки'!$C$17+(ЗПиЕСН!AW11-ЗПиЕСН!AW12)*'налоговые ставки'!$C$16</f>
        <v>0</v>
      </c>
      <c r="AX13" s="551">
        <f>AX12*'налоговые ставки'!$C$17+(ЗПиЕСН!AX11-ЗПиЕСН!AX12)*'налоговые ставки'!$C$16</f>
        <v>0</v>
      </c>
      <c r="AY13" s="551">
        <f>AY12*'налоговые ставки'!$C$17+(ЗПиЕСН!AY11-ЗПиЕСН!AY12)*'налоговые ставки'!$C$16</f>
        <v>0</v>
      </c>
      <c r="AZ13" s="551">
        <f>AZ12*'налоговые ставки'!$C$17+(ЗПиЕСН!AZ11-ЗПиЕСН!AZ12)*'налоговые ставки'!$C$16</f>
        <v>0</v>
      </c>
      <c r="BA13" s="579"/>
      <c r="BB13" s="579"/>
      <c r="BC13" s="579"/>
      <c r="BD13" s="579"/>
      <c r="BE13" s="579"/>
      <c r="BF13" s="579"/>
      <c r="BG13" s="579"/>
      <c r="BH13" s="579"/>
      <c r="BI13" s="579"/>
      <c r="BJ13" s="579"/>
      <c r="BK13" s="579"/>
      <c r="BL13" s="579"/>
      <c r="BM13" s="579"/>
      <c r="BN13" s="579"/>
      <c r="BO13" s="579"/>
      <c r="BP13" s="579"/>
      <c r="BQ13" s="579"/>
      <c r="BR13" s="579"/>
      <c r="BS13" s="579"/>
      <c r="BT13" s="579"/>
      <c r="BU13" s="579"/>
      <c r="BV13" s="579"/>
      <c r="BW13" s="579"/>
      <c r="BX13" s="579"/>
      <c r="BY13" s="579"/>
      <c r="BZ13" s="579"/>
      <c r="CA13" s="579"/>
      <c r="CB13" s="579"/>
      <c r="CC13" s="579"/>
      <c r="CD13" s="579"/>
      <c r="CE13" s="579"/>
      <c r="CF13" s="579"/>
      <c r="CG13" s="579"/>
      <c r="CH13" s="579"/>
    </row>
    <row r="14" spans="1:86" ht="33.75" customHeight="1" thickBot="1" x14ac:dyDescent="0.25">
      <c r="A14" s="273" t="s">
        <v>3504</v>
      </c>
      <c r="B14" s="308"/>
      <c r="C14" s="546"/>
      <c r="D14" s="551">
        <f>(D12*IF($G$7="есть",'налоговые ставки'!$C$17,'налоговые ставки'!$C$16))</f>
        <v>0</v>
      </c>
      <c r="E14" s="551">
        <f>(E12*IF($G$7="есть",'налоговые ставки'!$C$17,'налоговые ставки'!$C$16))</f>
        <v>0</v>
      </c>
      <c r="F14" s="551">
        <f>(F12*IF($G$7="есть",'налоговые ставки'!$C$17,'налоговые ставки'!$C$16))</f>
        <v>0</v>
      </c>
      <c r="G14" s="551">
        <f>(G12*IF($G$7="есть",'налоговые ставки'!$C$17,'налоговые ставки'!$C$16))</f>
        <v>0</v>
      </c>
      <c r="H14" s="546"/>
      <c r="I14" s="551">
        <f>(I12*IF($L$7="есть",'налоговые ставки'!$C$17,'налоговые ставки'!$C$16))</f>
        <v>0</v>
      </c>
      <c r="J14" s="551">
        <f>(J12*IF($L$7="есть",'налоговые ставки'!$C$17,'налоговые ставки'!$C$16))</f>
        <v>0</v>
      </c>
      <c r="K14" s="551">
        <f>(K12*IF($L$7="есть",'налоговые ставки'!$C$17,'налоговые ставки'!$C$16))</f>
        <v>0</v>
      </c>
      <c r="L14" s="551">
        <f>(L12*IF($L$7="есть",'налоговые ставки'!$C$17,'налоговые ставки'!$C$16))</f>
        <v>0</v>
      </c>
      <c r="M14" s="546"/>
      <c r="N14" s="551">
        <f>(N12*IF($Q$7="есть",'налоговые ставки'!$C$17,'налоговые ставки'!$C$16))</f>
        <v>0</v>
      </c>
      <c r="O14" s="551">
        <f>(O12*IF($Q$7="есть",'налоговые ставки'!$C$17,'налоговые ставки'!$C$16))</f>
        <v>0</v>
      </c>
      <c r="P14" s="551">
        <f>(P12*IF($Q$7="есть",'налоговые ставки'!$C$17,'налоговые ставки'!$C$16))</f>
        <v>0</v>
      </c>
      <c r="Q14" s="551">
        <f>(Q12*IF($Q$7="есть",'налоговые ставки'!$C$17,'налоговые ставки'!$C$16))</f>
        <v>0</v>
      </c>
      <c r="R14" s="546"/>
      <c r="S14" s="551">
        <f>(S12*IF($V$7="есть",'налоговые ставки'!$C$17,'налоговые ставки'!$C$16))</f>
        <v>0</v>
      </c>
      <c r="T14" s="551">
        <f>(T12*IF($V$7="есть",'налоговые ставки'!$C$17,'налоговые ставки'!$C$16))</f>
        <v>0</v>
      </c>
      <c r="U14" s="551">
        <f>(U12*IF($V$7="есть",'налоговые ставки'!$C$17,'налоговые ставки'!$C$16))</f>
        <v>0</v>
      </c>
      <c r="V14" s="551">
        <f>(V12*IF($V$7="есть",'налоговые ставки'!$C$17,'налоговые ставки'!$C$16))</f>
        <v>0</v>
      </c>
      <c r="W14" s="546"/>
      <c r="X14" s="551">
        <f>(X12*IF($AA$7="есть",'налоговые ставки'!$C$17,'налоговые ставки'!$C$16))</f>
        <v>0</v>
      </c>
      <c r="Y14" s="551">
        <f>(Y12*IF($AA$7="есть",'налоговые ставки'!$C$17,'налоговые ставки'!$C$16))</f>
        <v>0</v>
      </c>
      <c r="Z14" s="551">
        <f>(Z12*IF($AA$7="есть",'налоговые ставки'!$C$17,'налоговые ставки'!$C$16))</f>
        <v>0</v>
      </c>
      <c r="AA14" s="551">
        <f>(AA12*IF($AA$7="есть",'налоговые ставки'!$C$17,'налоговые ставки'!$C$16))</f>
        <v>0</v>
      </c>
      <c r="AB14" s="546"/>
      <c r="AC14" s="551">
        <f>(AC12*IF($AF$7="есть",'налоговые ставки'!$C$17,'налоговые ставки'!$C$16))</f>
        <v>0</v>
      </c>
      <c r="AD14" s="551">
        <f>(AD12*IF($AF$7="есть",'налоговые ставки'!$C$17,'налоговые ставки'!$C$16))</f>
        <v>0</v>
      </c>
      <c r="AE14" s="551">
        <f>(AE12*IF($AF$7="есть",'налоговые ставки'!$C$17,'налоговые ставки'!$C$16))</f>
        <v>0</v>
      </c>
      <c r="AF14" s="551">
        <f>(AF12*IF($AF$7="есть",'налоговые ставки'!$C$17,'налоговые ставки'!$C$16))</f>
        <v>0</v>
      </c>
      <c r="AG14" s="546"/>
      <c r="AH14" s="551">
        <f>(AH12*IF($AK$7="есть",'налоговые ставки'!$C$17,'налоговые ставки'!$C$16))</f>
        <v>0</v>
      </c>
      <c r="AI14" s="551">
        <f>(AI12*IF($AK$7="есть",'налоговые ставки'!$C$17,'налоговые ставки'!$C$16))</f>
        <v>0</v>
      </c>
      <c r="AJ14" s="551">
        <f>(AJ12*IF($AK$7="есть",'налоговые ставки'!$C$17,'налоговые ставки'!$C$16))</f>
        <v>0</v>
      </c>
      <c r="AK14" s="551">
        <f>(AK12*IF($AK$7="есть",'налоговые ставки'!$C$17,'налоговые ставки'!$C$16))</f>
        <v>0</v>
      </c>
      <c r="AL14" s="546"/>
      <c r="AM14" s="551">
        <f>(AM12*IF($AP$7="есть",'налоговые ставки'!$C$17,'налоговые ставки'!$C$16))</f>
        <v>0</v>
      </c>
      <c r="AN14" s="551">
        <f>(AN12*IF($AP$7="есть",'налоговые ставки'!$C$17,'налоговые ставки'!$C$16))</f>
        <v>0</v>
      </c>
      <c r="AO14" s="551">
        <f>(AO12*IF($AP$7="есть",'налоговые ставки'!$C$17,'налоговые ставки'!$C$16))</f>
        <v>0</v>
      </c>
      <c r="AP14" s="551">
        <f>(AP12*IF($AP$7="есть",'налоговые ставки'!$C$17,'налоговые ставки'!$C$16))</f>
        <v>0</v>
      </c>
      <c r="AQ14" s="546"/>
      <c r="AR14" s="551">
        <f>(AR12*IF($AU$7="есть",'налоговые ставки'!$C$17,'налоговые ставки'!$C$16))</f>
        <v>0</v>
      </c>
      <c r="AS14" s="551">
        <f>AS12*0.3</f>
        <v>0</v>
      </c>
      <c r="AT14" s="551">
        <f>AT12*0.3</f>
        <v>0</v>
      </c>
      <c r="AU14" s="551">
        <f>AU12*0.3</f>
        <v>0</v>
      </c>
      <c r="AV14" s="546"/>
      <c r="AW14" s="551">
        <f>(AW12*IF($AZ$7="есть",'налоговые ставки'!$C$17,'налоговые ставки'!$C$16))</f>
        <v>0</v>
      </c>
      <c r="AX14" s="551">
        <f>(AX12*IF($AZ$7="есть",'налоговые ставки'!$C$17,'налоговые ставки'!$C$16))</f>
        <v>0</v>
      </c>
      <c r="AY14" s="551">
        <f>(AY12*IF($AZ$7="есть",'налоговые ставки'!$C$17,'налоговые ставки'!$C$16))</f>
        <v>0</v>
      </c>
      <c r="AZ14" s="551">
        <f>(AZ12*IF($AZ$7="есть",'налоговые ставки'!$C$17,'налоговые ставки'!$C$16))</f>
        <v>0</v>
      </c>
      <c r="BA14" s="579"/>
      <c r="BB14" s="579"/>
      <c r="BC14" s="579"/>
      <c r="BD14" s="579"/>
      <c r="BE14" s="579"/>
      <c r="BF14" s="579"/>
      <c r="BG14" s="579"/>
      <c r="BH14" s="579"/>
      <c r="BI14" s="579"/>
      <c r="BJ14" s="579"/>
      <c r="BK14" s="579"/>
      <c r="BL14" s="579"/>
      <c r="BM14" s="579"/>
      <c r="BN14" s="579"/>
      <c r="BO14" s="579"/>
      <c r="BP14" s="579"/>
      <c r="BQ14" s="579"/>
      <c r="BR14" s="579"/>
      <c r="BS14" s="579"/>
      <c r="BT14" s="579"/>
      <c r="BU14" s="579"/>
      <c r="BV14" s="579"/>
      <c r="BW14" s="579"/>
      <c r="BX14" s="579"/>
      <c r="BY14" s="579"/>
      <c r="BZ14" s="579"/>
      <c r="CA14" s="579"/>
      <c r="CB14" s="579"/>
      <c r="CC14" s="579"/>
      <c r="CD14" s="579"/>
      <c r="CE14" s="579"/>
      <c r="CF14" s="579"/>
      <c r="CG14" s="579"/>
      <c r="CH14" s="579"/>
    </row>
    <row r="15" spans="1:86" ht="32.25" thickBot="1" x14ac:dyDescent="0.25">
      <c r="A15" s="273" t="s">
        <v>3505</v>
      </c>
      <c r="B15" s="308"/>
      <c r="C15" s="546"/>
      <c r="D15" s="572"/>
      <c r="E15" s="572"/>
      <c r="F15" s="572"/>
      <c r="G15" s="572"/>
      <c r="H15" s="546"/>
      <c r="I15" s="572"/>
      <c r="J15" s="572"/>
      <c r="K15" s="572"/>
      <c r="L15" s="572"/>
      <c r="M15" s="546"/>
      <c r="N15" s="572"/>
      <c r="O15" s="572"/>
      <c r="P15" s="572"/>
      <c r="Q15" s="572"/>
      <c r="R15" s="546"/>
      <c r="S15" s="572"/>
      <c r="T15" s="572"/>
      <c r="U15" s="572"/>
      <c r="V15" s="572"/>
      <c r="W15" s="546"/>
      <c r="X15" s="572"/>
      <c r="Y15" s="572"/>
      <c r="Z15" s="572"/>
      <c r="AA15" s="572"/>
      <c r="AB15" s="546"/>
      <c r="AC15" s="572"/>
      <c r="AD15" s="572"/>
      <c r="AE15" s="572"/>
      <c r="AF15" s="572"/>
      <c r="AG15" s="546"/>
      <c r="AH15" s="572"/>
      <c r="AI15" s="572"/>
      <c r="AJ15" s="572"/>
      <c r="AK15" s="572"/>
      <c r="AL15" s="546"/>
      <c r="AM15" s="572"/>
      <c r="AN15" s="572"/>
      <c r="AO15" s="572"/>
      <c r="AP15" s="572"/>
      <c r="AQ15" s="546"/>
      <c r="AR15" s="572"/>
      <c r="AS15" s="572"/>
      <c r="AT15" s="572"/>
      <c r="AU15" s="572"/>
      <c r="AV15" s="546"/>
      <c r="AW15" s="572"/>
      <c r="AX15" s="572"/>
      <c r="AY15" s="572"/>
      <c r="AZ15" s="572"/>
      <c r="BA15" s="579"/>
      <c r="BB15" s="579"/>
      <c r="BC15" s="579"/>
      <c r="BD15" s="579"/>
      <c r="BE15" s="579"/>
      <c r="BF15" s="579"/>
      <c r="BG15" s="579"/>
      <c r="BH15" s="579"/>
      <c r="BI15" s="579"/>
      <c r="BJ15" s="579"/>
      <c r="BK15" s="579"/>
      <c r="BL15" s="579"/>
      <c r="BM15" s="579"/>
      <c r="BN15" s="579"/>
      <c r="BO15" s="579"/>
      <c r="BP15" s="579"/>
      <c r="BQ15" s="579"/>
      <c r="BR15" s="579"/>
      <c r="BS15" s="579"/>
      <c r="BT15" s="579"/>
      <c r="BU15" s="579"/>
      <c r="BV15" s="579"/>
      <c r="BW15" s="579"/>
      <c r="BX15" s="579"/>
      <c r="BY15" s="579"/>
      <c r="BZ15" s="579"/>
      <c r="CA15" s="579"/>
      <c r="CB15" s="579"/>
      <c r="CC15" s="579"/>
      <c r="CD15" s="579"/>
      <c r="CE15" s="579"/>
      <c r="CF15" s="579"/>
      <c r="CG15" s="579"/>
      <c r="CH15" s="579"/>
    </row>
    <row r="16" spans="1:86" ht="31.5" x14ac:dyDescent="0.2">
      <c r="A16" s="267" t="s">
        <v>3592</v>
      </c>
      <c r="B16" s="552"/>
      <c r="C16" s="553"/>
      <c r="D16" s="575"/>
      <c r="E16" s="575"/>
      <c r="F16" s="575"/>
      <c r="G16" s="575"/>
      <c r="H16" s="553"/>
      <c r="I16" s="575"/>
      <c r="J16" s="575"/>
      <c r="K16" s="575"/>
      <c r="L16" s="575"/>
      <c r="M16" s="553"/>
      <c r="N16" s="575"/>
      <c r="O16" s="575"/>
      <c r="P16" s="575"/>
      <c r="Q16" s="575"/>
      <c r="R16" s="553"/>
      <c r="S16" s="575"/>
      <c r="T16" s="575"/>
      <c r="U16" s="575"/>
      <c r="V16" s="575"/>
      <c r="W16" s="553"/>
      <c r="X16" s="575"/>
      <c r="Y16" s="575"/>
      <c r="Z16" s="575"/>
      <c r="AA16" s="575"/>
      <c r="AB16" s="553"/>
      <c r="AC16" s="575"/>
      <c r="AD16" s="575"/>
      <c r="AE16" s="575"/>
      <c r="AF16" s="575"/>
      <c r="AG16" s="553"/>
      <c r="AH16" s="575"/>
      <c r="AI16" s="575"/>
      <c r="AJ16" s="575"/>
      <c r="AK16" s="575"/>
      <c r="AL16" s="553"/>
      <c r="AM16" s="575"/>
      <c r="AN16" s="575"/>
      <c r="AO16" s="575"/>
      <c r="AP16" s="575"/>
      <c r="AQ16" s="553"/>
      <c r="AR16" s="575"/>
      <c r="AS16" s="575"/>
      <c r="AT16" s="575"/>
      <c r="AU16" s="575"/>
      <c r="AV16" s="553"/>
      <c r="AW16" s="575"/>
      <c r="AX16" s="575"/>
      <c r="AY16" s="575"/>
      <c r="AZ16" s="575"/>
      <c r="BA16" s="579"/>
      <c r="BB16" s="579"/>
      <c r="BC16" s="579"/>
      <c r="BD16" s="579"/>
      <c r="BE16" s="579"/>
      <c r="BF16" s="579"/>
      <c r="BG16" s="579"/>
      <c r="BH16" s="579"/>
      <c r="BI16" s="579"/>
      <c r="BJ16" s="579"/>
      <c r="BK16" s="579"/>
      <c r="BL16" s="579"/>
      <c r="BM16" s="579"/>
      <c r="BN16" s="579"/>
      <c r="BO16" s="579"/>
      <c r="BP16" s="579"/>
      <c r="BQ16" s="579"/>
      <c r="BR16" s="579"/>
      <c r="BS16" s="579"/>
      <c r="BT16" s="579"/>
      <c r="BU16" s="579"/>
      <c r="BV16" s="579"/>
      <c r="BW16" s="579"/>
      <c r="BX16" s="579"/>
      <c r="BY16" s="579"/>
      <c r="BZ16" s="579"/>
      <c r="CA16" s="579"/>
      <c r="CB16" s="579"/>
      <c r="CC16" s="579"/>
      <c r="CD16" s="579"/>
      <c r="CE16" s="579"/>
      <c r="CF16" s="579"/>
      <c r="CG16" s="579"/>
      <c r="CH16" s="579"/>
    </row>
    <row r="17" spans="1:86" ht="31.5" x14ac:dyDescent="0.2">
      <c r="A17" s="540" t="s">
        <v>3593</v>
      </c>
      <c r="B17" s="554"/>
      <c r="C17" s="555"/>
      <c r="D17" s="576"/>
      <c r="E17" s="576"/>
      <c r="F17" s="576"/>
      <c r="G17" s="576"/>
      <c r="H17" s="555"/>
      <c r="I17" s="576"/>
      <c r="J17" s="576"/>
      <c r="K17" s="576"/>
      <c r="L17" s="576"/>
      <c r="M17" s="555"/>
      <c r="N17" s="576"/>
      <c r="O17" s="576"/>
      <c r="P17" s="576"/>
      <c r="Q17" s="576"/>
      <c r="R17" s="555"/>
      <c r="S17" s="576"/>
      <c r="T17" s="576"/>
      <c r="U17" s="578"/>
      <c r="V17" s="578"/>
      <c r="W17" s="557"/>
      <c r="X17" s="578"/>
      <c r="Y17" s="578"/>
      <c r="Z17" s="578"/>
      <c r="AA17" s="578"/>
      <c r="AB17" s="557"/>
      <c r="AC17" s="578"/>
      <c r="AD17" s="578"/>
      <c r="AE17" s="578"/>
      <c r="AF17" s="578"/>
      <c r="AG17" s="557"/>
      <c r="AH17" s="578"/>
      <c r="AI17" s="578"/>
      <c r="AJ17" s="578"/>
      <c r="AK17" s="578"/>
      <c r="AL17" s="557"/>
      <c r="AM17" s="578"/>
      <c r="AN17" s="578"/>
      <c r="AO17" s="578"/>
      <c r="AP17" s="578"/>
      <c r="AQ17" s="557"/>
      <c r="AR17" s="578"/>
      <c r="AS17" s="578"/>
      <c r="AT17" s="578"/>
      <c r="AU17" s="578"/>
      <c r="AV17" s="557"/>
      <c r="AW17" s="578"/>
      <c r="AX17" s="578"/>
      <c r="AY17" s="578"/>
      <c r="AZ17" s="578"/>
      <c r="BA17" s="579"/>
      <c r="BB17" s="579"/>
      <c r="BC17" s="579"/>
      <c r="BD17" s="579"/>
      <c r="BE17" s="579"/>
      <c r="BF17" s="579"/>
      <c r="BG17" s="579"/>
      <c r="BH17" s="579"/>
      <c r="BI17" s="579"/>
      <c r="BJ17" s="579"/>
      <c r="BK17" s="579"/>
      <c r="BL17" s="579"/>
      <c r="BM17" s="579"/>
      <c r="BN17" s="579"/>
      <c r="BO17" s="579"/>
      <c r="BP17" s="579"/>
      <c r="BQ17" s="579"/>
      <c r="BR17" s="579"/>
      <c r="BS17" s="579"/>
      <c r="BT17" s="579"/>
      <c r="BU17" s="579"/>
      <c r="BV17" s="579"/>
      <c r="BW17" s="579"/>
      <c r="BX17" s="579"/>
      <c r="BY17" s="579"/>
      <c r="BZ17" s="579"/>
      <c r="CA17" s="579"/>
      <c r="CB17" s="579"/>
      <c r="CC17" s="579"/>
      <c r="CD17" s="579"/>
      <c r="CE17" s="579"/>
      <c r="CF17" s="579"/>
      <c r="CG17" s="579"/>
      <c r="CH17" s="579"/>
    </row>
    <row r="18" spans="1:86" ht="32.25" thickBot="1" x14ac:dyDescent="0.25">
      <c r="A18" s="273" t="s">
        <v>3617</v>
      </c>
      <c r="B18" s="558"/>
      <c r="C18" s="559"/>
      <c r="D18" s="577"/>
      <c r="E18" s="577"/>
      <c r="F18" s="577"/>
      <c r="G18" s="577"/>
      <c r="H18" s="559"/>
      <c r="I18" s="577"/>
      <c r="J18" s="577"/>
      <c r="K18" s="577"/>
      <c r="L18" s="577"/>
      <c r="M18" s="559"/>
      <c r="N18" s="577"/>
      <c r="O18" s="577"/>
      <c r="P18" s="577"/>
      <c r="Q18" s="577"/>
      <c r="R18" s="559"/>
      <c r="S18" s="577"/>
      <c r="T18" s="577"/>
      <c r="U18" s="577"/>
      <c r="V18" s="577"/>
      <c r="W18" s="559"/>
      <c r="X18" s="577"/>
      <c r="Y18" s="577"/>
      <c r="Z18" s="577"/>
      <c r="AA18" s="577"/>
      <c r="AB18" s="559"/>
      <c r="AC18" s="577"/>
      <c r="AD18" s="577"/>
      <c r="AE18" s="577"/>
      <c r="AF18" s="577"/>
      <c r="AG18" s="559"/>
      <c r="AH18" s="577"/>
      <c r="AI18" s="577"/>
      <c r="AJ18" s="577"/>
      <c r="AK18" s="577"/>
      <c r="AL18" s="559"/>
      <c r="AM18" s="577"/>
      <c r="AN18" s="577"/>
      <c r="AO18" s="577"/>
      <c r="AP18" s="577"/>
      <c r="AQ18" s="559"/>
      <c r="AR18" s="577"/>
      <c r="AS18" s="577"/>
      <c r="AT18" s="577"/>
      <c r="AU18" s="577"/>
      <c r="AV18" s="559"/>
      <c r="AW18" s="577"/>
      <c r="AX18" s="577"/>
      <c r="AY18" s="577"/>
      <c r="AZ18" s="577"/>
      <c r="BA18" s="579"/>
      <c r="BB18" s="579"/>
      <c r="BC18" s="579"/>
      <c r="BD18" s="579"/>
      <c r="BE18" s="579"/>
      <c r="BF18" s="579"/>
      <c r="BG18" s="579"/>
      <c r="BH18" s="579"/>
      <c r="BI18" s="579"/>
      <c r="BJ18" s="579"/>
      <c r="BK18" s="579"/>
      <c r="BL18" s="579"/>
      <c r="BM18" s="579"/>
      <c r="BN18" s="579"/>
      <c r="BO18" s="579"/>
      <c r="BP18" s="579"/>
      <c r="BQ18" s="579"/>
      <c r="BR18" s="579"/>
      <c r="BS18" s="579"/>
      <c r="BT18" s="579"/>
      <c r="BU18" s="579"/>
      <c r="BV18" s="579"/>
      <c r="BW18" s="579"/>
      <c r="BX18" s="579"/>
      <c r="BY18" s="579"/>
      <c r="BZ18" s="579"/>
      <c r="CA18" s="579"/>
      <c r="CB18" s="579"/>
      <c r="CC18" s="579"/>
      <c r="CD18" s="579"/>
      <c r="CE18" s="579"/>
      <c r="CF18" s="579"/>
      <c r="CG18" s="579"/>
      <c r="CH18" s="579"/>
    </row>
    <row r="19" spans="1:86" ht="15.75" x14ac:dyDescent="0.25">
      <c r="A19" s="126" t="s">
        <v>1584</v>
      </c>
    </row>
    <row r="23" spans="1:86" x14ac:dyDescent="0.2">
      <c r="A23" s="355" t="s">
        <v>3744</v>
      </c>
    </row>
    <row r="24" spans="1:86" x14ac:dyDescent="0.2">
      <c r="A24" s="355" t="s">
        <v>3745</v>
      </c>
    </row>
    <row r="27" spans="1:86" s="584" customFormat="1" hidden="1" x14ac:dyDescent="0.2"/>
    <row r="28" spans="1:86" ht="20.25" x14ac:dyDescent="0.3">
      <c r="A28" s="787" t="s">
        <v>3985</v>
      </c>
      <c r="B28" s="787"/>
      <c r="C28" s="787"/>
      <c r="D28" s="787"/>
      <c r="E28" s="787"/>
      <c r="F28" s="787"/>
      <c r="G28" s="787"/>
      <c r="H28" s="787"/>
      <c r="I28" s="787"/>
      <c r="J28" s="787"/>
      <c r="K28" s="787"/>
      <c r="L28" s="787"/>
      <c r="M28" s="787"/>
      <c r="N28" s="787"/>
      <c r="O28" s="787"/>
      <c r="P28" s="787"/>
      <c r="Q28" s="787"/>
      <c r="R28" s="787"/>
      <c r="S28" s="787"/>
      <c r="T28" s="787"/>
      <c r="U28" s="787"/>
      <c r="V28" s="787"/>
      <c r="W28" s="787"/>
      <c r="X28" s="787"/>
      <c r="Y28" s="787"/>
      <c r="Z28" s="787"/>
      <c r="AA28" s="787"/>
      <c r="AB28" s="787"/>
      <c r="AC28" s="787"/>
      <c r="AD28" s="787"/>
      <c r="AE28" s="787"/>
      <c r="AF28" s="787"/>
      <c r="AG28" s="787"/>
    </row>
  </sheetData>
  <mergeCells count="23">
    <mergeCell ref="B5:B6"/>
    <mergeCell ref="A5:A6"/>
    <mergeCell ref="C5:C6"/>
    <mergeCell ref="H5:H6"/>
    <mergeCell ref="AQ5:AQ6"/>
    <mergeCell ref="AV5:AV6"/>
    <mergeCell ref="AG5:AG6"/>
    <mergeCell ref="AL5:AL6"/>
    <mergeCell ref="W5:W6"/>
    <mergeCell ref="M7:P7"/>
    <mergeCell ref="R7:U7"/>
    <mergeCell ref="W7:Z7"/>
    <mergeCell ref="AB5:AB6"/>
    <mergeCell ref="M5:M6"/>
    <mergeCell ref="R5:R6"/>
    <mergeCell ref="AV7:AY7"/>
    <mergeCell ref="A28:AG28"/>
    <mergeCell ref="AB7:AE7"/>
    <mergeCell ref="AG7:AJ7"/>
    <mergeCell ref="AL7:AO7"/>
    <mergeCell ref="AQ7:AT7"/>
    <mergeCell ref="C7:F7"/>
    <mergeCell ref="H7:K7"/>
  </mergeCells>
  <phoneticPr fontId="2" type="noConversion"/>
  <dataValidations count="1">
    <dataValidation type="list" allowBlank="1" showInputMessage="1" showErrorMessage="1" sqref="G7 AZ7 AU7 AP7 AK7 AF7 AA7 V7 Q7 L7" xr:uid="{00000000-0002-0000-1000-000000000000}">
      <formula1>$A$23:$A$24</formula1>
    </dataValidation>
  </dataValidations>
  <pageMargins left="0.39370078740157483" right="0.39370078740157483" top="0.39370078740157483" bottom="0.39370078740157483" header="0.51181102362204722" footer="0.51181102362204722"/>
  <pageSetup paperSize="9" scale="81" orientation="landscape" horizontalDpi="300" r:id="rId1"/>
  <headerFooter alignWithMargins="0"/>
  <colBreaks count="1" manualBreakCount="1">
    <brk id="12" min="2" max="17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6"/>
  <dimension ref="A1:AY43"/>
  <sheetViews>
    <sheetView view="pageBreakPreview" zoomScale="60" zoomScaleNormal="60" workbookViewId="0">
      <selection activeCell="G5" sqref="G5:G6"/>
    </sheetView>
  </sheetViews>
  <sheetFormatPr defaultColWidth="9" defaultRowHeight="15.75" x14ac:dyDescent="0.25"/>
  <cols>
    <col min="1" max="1" width="45.85546875" style="126" customWidth="1"/>
    <col min="2" max="2" width="10.140625" style="126" customWidth="1"/>
    <col min="3" max="4" width="6.42578125" style="126" customWidth="1"/>
    <col min="5" max="5" width="6.42578125" style="126" bestFit="1" customWidth="1"/>
    <col min="6" max="6" width="6.42578125" style="126" customWidth="1"/>
    <col min="7" max="7" width="9.85546875" style="126" customWidth="1"/>
    <col min="8" max="8" width="6.42578125" style="126" customWidth="1"/>
    <col min="9" max="9" width="6.42578125" style="126" bestFit="1" customWidth="1"/>
    <col min="10" max="10" width="6.42578125" style="126" customWidth="1"/>
    <col min="11" max="11" width="6.42578125" style="126" bestFit="1" customWidth="1"/>
    <col min="12" max="12" width="10.5703125" style="126" customWidth="1"/>
    <col min="13" max="13" width="6.42578125" style="126" customWidth="1"/>
    <col min="14" max="16" width="7.42578125" style="126" customWidth="1"/>
    <col min="17" max="17" width="9.85546875" style="126" customWidth="1"/>
    <col min="18" max="21" width="9" style="126" customWidth="1"/>
    <col min="22" max="22" width="9.85546875" style="126" customWidth="1"/>
    <col min="23" max="26" width="9" style="126" customWidth="1"/>
    <col min="27" max="27" width="9.5703125" style="126" customWidth="1"/>
    <col min="28" max="28" width="8.5703125" style="126" customWidth="1"/>
    <col min="29" max="31" width="9" style="126" customWidth="1"/>
    <col min="32" max="32" width="10.42578125" style="126" customWidth="1"/>
    <col min="33" max="36" width="9" style="126" customWidth="1"/>
    <col min="37" max="37" width="10.5703125" style="126" customWidth="1"/>
    <col min="38" max="41" width="9" style="126" customWidth="1"/>
    <col min="42" max="42" width="10.5703125" style="126" customWidth="1"/>
    <col min="43" max="46" width="9" style="126" customWidth="1"/>
    <col min="47" max="47" width="10.5703125" style="126" customWidth="1"/>
    <col min="48" max="51" width="9" style="126" customWidth="1"/>
    <col min="52" max="16384" width="9" style="126"/>
  </cols>
  <sheetData>
    <row r="1" spans="1:51" x14ac:dyDescent="0.25">
      <c r="A1" s="126" t="s">
        <v>1577</v>
      </c>
    </row>
    <row r="2" spans="1:51" x14ac:dyDescent="0.25">
      <c r="A2" s="126" t="s">
        <v>1579</v>
      </c>
    </row>
    <row r="3" spans="1:51" x14ac:dyDescent="0.25">
      <c r="A3" s="32" t="s">
        <v>4177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51" ht="16.5" thickBot="1" x14ac:dyDescent="0.3">
      <c r="B4" s="135">
        <f>Инвестиции!F4</f>
        <v>2023</v>
      </c>
      <c r="C4" s="135"/>
      <c r="D4" s="135"/>
      <c r="E4" s="135"/>
      <c r="F4" s="135"/>
      <c r="G4" s="135">
        <f>Инвестиции!K4</f>
        <v>2024</v>
      </c>
      <c r="H4" s="135"/>
      <c r="I4" s="135"/>
      <c r="J4" s="135"/>
      <c r="K4" s="135"/>
      <c r="L4" s="135">
        <f>Инвестиции!P4</f>
        <v>2025</v>
      </c>
      <c r="M4" s="135"/>
      <c r="N4" s="135"/>
      <c r="O4" s="135"/>
      <c r="P4" s="135"/>
      <c r="Q4" s="135">
        <f>Инвестиции!U4</f>
        <v>2026</v>
      </c>
      <c r="R4" s="135"/>
      <c r="S4" s="135"/>
      <c r="T4" s="135"/>
      <c r="U4" s="135"/>
      <c r="V4" s="135">
        <f>Инвестиции!Z4</f>
        <v>2027</v>
      </c>
      <c r="W4" s="135"/>
      <c r="X4" s="135"/>
      <c r="Y4" s="135"/>
      <c r="Z4" s="135"/>
      <c r="AA4" s="135">
        <f>Инвестиции!AE4</f>
        <v>2028</v>
      </c>
      <c r="AB4" s="135"/>
      <c r="AC4" s="135"/>
      <c r="AD4" s="135"/>
      <c r="AE4" s="135"/>
      <c r="AF4" s="135">
        <f>Инвестиции!AJ4</f>
        <v>2029</v>
      </c>
      <c r="AG4" s="135"/>
      <c r="AH4" s="135"/>
      <c r="AI4" s="135"/>
      <c r="AJ4" s="135"/>
      <c r="AK4" s="135">
        <f>Инвестиции!AO4</f>
        <v>2030</v>
      </c>
      <c r="AL4" s="135"/>
      <c r="AM4" s="135"/>
      <c r="AN4" s="135"/>
      <c r="AO4" s="135"/>
      <c r="AP4" s="135">
        <f>Инвестиции!AT4</f>
        <v>2031</v>
      </c>
      <c r="AQ4" s="135"/>
      <c r="AR4" s="135"/>
      <c r="AS4" s="135"/>
      <c r="AT4" s="135"/>
      <c r="AU4" s="135">
        <f>Инвестиции!AY4</f>
        <v>2032</v>
      </c>
      <c r="AV4" s="135"/>
      <c r="AW4" s="135"/>
      <c r="AX4" s="135"/>
      <c r="AY4" s="135"/>
    </row>
    <row r="5" spans="1:51" ht="16.5" customHeight="1" thickBot="1" x14ac:dyDescent="0.3">
      <c r="A5" s="793" t="s">
        <v>1586</v>
      </c>
      <c r="B5" s="760" t="s">
        <v>3626</v>
      </c>
      <c r="C5" s="245" t="s">
        <v>3490</v>
      </c>
      <c r="D5" s="248"/>
      <c r="E5" s="248"/>
      <c r="F5" s="249"/>
      <c r="G5" s="760" t="s">
        <v>3627</v>
      </c>
      <c r="H5" s="125"/>
      <c r="I5" s="250"/>
      <c r="J5" s="250"/>
      <c r="K5" s="251"/>
      <c r="L5" s="760" t="s">
        <v>3628</v>
      </c>
      <c r="M5" s="125"/>
      <c r="N5" s="250"/>
      <c r="O5" s="250"/>
      <c r="P5" s="251"/>
      <c r="Q5" s="760" t="s">
        <v>3629</v>
      </c>
      <c r="R5" s="125"/>
      <c r="S5" s="250"/>
      <c r="T5" s="250"/>
      <c r="U5" s="251"/>
      <c r="V5" s="760" t="s">
        <v>3631</v>
      </c>
      <c r="W5" s="125"/>
      <c r="X5" s="250"/>
      <c r="Y5" s="250"/>
      <c r="Z5" s="251"/>
      <c r="AA5" s="760" t="s">
        <v>3630</v>
      </c>
      <c r="AB5" s="125"/>
      <c r="AC5" s="250"/>
      <c r="AD5" s="250"/>
      <c r="AE5" s="251"/>
      <c r="AF5" s="760" t="s">
        <v>3735</v>
      </c>
      <c r="AG5" s="125"/>
      <c r="AH5" s="250"/>
      <c r="AI5" s="250"/>
      <c r="AJ5" s="251"/>
      <c r="AK5" s="760" t="s">
        <v>3736</v>
      </c>
      <c r="AL5" s="125"/>
      <c r="AM5" s="250"/>
      <c r="AN5" s="250"/>
      <c r="AO5" s="251"/>
      <c r="AP5" s="760" t="s">
        <v>3746</v>
      </c>
      <c r="AQ5" s="125"/>
      <c r="AR5" s="250"/>
      <c r="AS5" s="250"/>
      <c r="AT5" s="251"/>
      <c r="AU5" s="760" t="s">
        <v>3747</v>
      </c>
      <c r="AV5" s="125"/>
      <c r="AW5" s="250"/>
      <c r="AX5" s="250"/>
      <c r="AY5" s="251"/>
    </row>
    <row r="6" spans="1:51" ht="16.5" thickBot="1" x14ac:dyDescent="0.3">
      <c r="A6" s="798"/>
      <c r="B6" s="797"/>
      <c r="C6" s="127" t="s">
        <v>3621</v>
      </c>
      <c r="D6" s="127" t="s">
        <v>3622</v>
      </c>
      <c r="E6" s="128" t="s">
        <v>3623</v>
      </c>
      <c r="F6" s="127" t="s">
        <v>3624</v>
      </c>
      <c r="G6" s="797"/>
      <c r="H6" s="127"/>
      <c r="I6" s="127"/>
      <c r="J6" s="128"/>
      <c r="K6" s="127"/>
      <c r="L6" s="797"/>
      <c r="M6" s="127"/>
      <c r="N6" s="127"/>
      <c r="O6" s="128"/>
      <c r="P6" s="127"/>
      <c r="Q6" s="797"/>
      <c r="R6" s="127"/>
      <c r="S6" s="127"/>
      <c r="T6" s="128"/>
      <c r="U6" s="127"/>
      <c r="V6" s="797"/>
      <c r="W6" s="127"/>
      <c r="X6" s="127"/>
      <c r="Y6" s="128"/>
      <c r="Z6" s="127"/>
      <c r="AA6" s="797"/>
      <c r="AB6" s="127"/>
      <c r="AC6" s="127"/>
      <c r="AD6" s="128"/>
      <c r="AE6" s="127"/>
      <c r="AF6" s="797"/>
      <c r="AG6" s="127"/>
      <c r="AH6" s="127"/>
      <c r="AI6" s="128"/>
      <c r="AJ6" s="127"/>
      <c r="AK6" s="797"/>
      <c r="AL6" s="127"/>
      <c r="AM6" s="127"/>
      <c r="AN6" s="128"/>
      <c r="AO6" s="127"/>
      <c r="AP6" s="797"/>
      <c r="AQ6" s="127"/>
      <c r="AR6" s="127"/>
      <c r="AS6" s="128"/>
      <c r="AT6" s="127"/>
      <c r="AU6" s="797"/>
      <c r="AV6" s="127"/>
      <c r="AW6" s="127"/>
      <c r="AX6" s="128"/>
      <c r="AY6" s="127"/>
    </row>
    <row r="7" spans="1:51" ht="16.5" thickBot="1" x14ac:dyDescent="0.3">
      <c r="A7" s="129">
        <v>1</v>
      </c>
      <c r="B7" s="129">
        <v>2</v>
      </c>
      <c r="C7" s="129">
        <v>3</v>
      </c>
      <c r="D7" s="129">
        <v>4</v>
      </c>
      <c r="E7" s="129">
        <v>5</v>
      </c>
      <c r="F7" s="129">
        <v>6</v>
      </c>
      <c r="G7" s="129">
        <v>7</v>
      </c>
      <c r="H7" s="129">
        <v>8</v>
      </c>
      <c r="I7" s="129">
        <v>9</v>
      </c>
      <c r="J7" s="129">
        <v>10</v>
      </c>
      <c r="K7" s="129">
        <v>11</v>
      </c>
      <c r="L7" s="129">
        <v>12</v>
      </c>
      <c r="M7" s="129">
        <v>13</v>
      </c>
      <c r="N7" s="129">
        <v>14</v>
      </c>
      <c r="O7" s="129">
        <v>15</v>
      </c>
      <c r="P7" s="129">
        <v>16</v>
      </c>
      <c r="Q7" s="129">
        <v>17</v>
      </c>
      <c r="R7" s="129">
        <v>18</v>
      </c>
      <c r="S7" s="129">
        <v>19</v>
      </c>
      <c r="T7" s="129">
        <v>20</v>
      </c>
      <c r="U7" s="129">
        <v>21</v>
      </c>
      <c r="V7" s="129">
        <v>22</v>
      </c>
      <c r="W7" s="129">
        <v>23</v>
      </c>
      <c r="X7" s="129">
        <v>24</v>
      </c>
      <c r="Y7" s="129">
        <v>25</v>
      </c>
      <c r="Z7" s="129">
        <v>26</v>
      </c>
      <c r="AA7" s="129">
        <v>27</v>
      </c>
      <c r="AB7" s="129">
        <v>28</v>
      </c>
      <c r="AC7" s="129">
        <v>29</v>
      </c>
      <c r="AD7" s="129">
        <v>30</v>
      </c>
      <c r="AE7" s="129">
        <v>31</v>
      </c>
      <c r="AF7" s="129">
        <v>32</v>
      </c>
      <c r="AG7" s="129">
        <v>33</v>
      </c>
      <c r="AH7" s="129">
        <v>34</v>
      </c>
      <c r="AI7" s="129">
        <v>35</v>
      </c>
      <c r="AJ7" s="129">
        <v>36</v>
      </c>
      <c r="AK7" s="129">
        <v>37</v>
      </c>
      <c r="AL7" s="129">
        <v>38</v>
      </c>
      <c r="AM7" s="129">
        <v>39</v>
      </c>
      <c r="AN7" s="129">
        <v>40</v>
      </c>
      <c r="AO7" s="129">
        <v>41</v>
      </c>
      <c r="AP7" s="129">
        <v>42</v>
      </c>
      <c r="AQ7" s="129">
        <v>43</v>
      </c>
      <c r="AR7" s="129">
        <v>44</v>
      </c>
      <c r="AS7" s="129">
        <v>45</v>
      </c>
      <c r="AT7" s="129">
        <v>46</v>
      </c>
      <c r="AU7" s="129">
        <v>47</v>
      </c>
      <c r="AV7" s="129">
        <v>48</v>
      </c>
      <c r="AW7" s="129">
        <v>49</v>
      </c>
      <c r="AX7" s="129">
        <v>50</v>
      </c>
      <c r="AY7" s="129">
        <v>51</v>
      </c>
    </row>
    <row r="8" spans="1:51" ht="47.25" x14ac:dyDescent="0.25">
      <c r="A8" s="246" t="s">
        <v>3740</v>
      </c>
      <c r="B8" s="497">
        <f>F8</f>
        <v>0</v>
      </c>
      <c r="C8" s="498"/>
      <c r="D8" s="499">
        <f>C8-D9</f>
        <v>0</v>
      </c>
      <c r="E8" s="500">
        <f>D8-E9</f>
        <v>0</v>
      </c>
      <c r="F8" s="500">
        <f>E8-F9</f>
        <v>0</v>
      </c>
      <c r="G8" s="497">
        <f>K8</f>
        <v>0</v>
      </c>
      <c r="H8" s="501">
        <f>F8-H9</f>
        <v>0</v>
      </c>
      <c r="I8" s="501">
        <f>H8-I9</f>
        <v>0</v>
      </c>
      <c r="J8" s="501">
        <f>I8-J9</f>
        <v>0</v>
      </c>
      <c r="K8" s="501">
        <f>J8-K9</f>
        <v>0</v>
      </c>
      <c r="L8" s="497">
        <f>P8</f>
        <v>0</v>
      </c>
      <c r="M8" s="501">
        <f>K8-M9</f>
        <v>0</v>
      </c>
      <c r="N8" s="501">
        <f>M8-N9</f>
        <v>0</v>
      </c>
      <c r="O8" s="501">
        <f>N8-O9</f>
        <v>0</v>
      </c>
      <c r="P8" s="501">
        <f>O8-P9</f>
        <v>0</v>
      </c>
      <c r="Q8" s="497">
        <f>U8</f>
        <v>0</v>
      </c>
      <c r="R8" s="501">
        <f>P8-R9</f>
        <v>0</v>
      </c>
      <c r="S8" s="501">
        <f>R8-S9</f>
        <v>0</v>
      </c>
      <c r="T8" s="501">
        <f>S8-T9</f>
        <v>0</v>
      </c>
      <c r="U8" s="501">
        <f>T8-U9</f>
        <v>0</v>
      </c>
      <c r="V8" s="497">
        <f>Z8</f>
        <v>0</v>
      </c>
      <c r="W8" s="501">
        <f>U8-W9</f>
        <v>0</v>
      </c>
      <c r="X8" s="501">
        <f>W8-X9</f>
        <v>0</v>
      </c>
      <c r="Y8" s="501">
        <f>X8-Y9</f>
        <v>0</v>
      </c>
      <c r="Z8" s="501">
        <f>Y8-Z9</f>
        <v>0</v>
      </c>
      <c r="AA8" s="497">
        <f>AE8</f>
        <v>0</v>
      </c>
      <c r="AB8" s="501">
        <f>Z8-AB9</f>
        <v>0</v>
      </c>
      <c r="AC8" s="501">
        <f>AB8-AC9</f>
        <v>0</v>
      </c>
      <c r="AD8" s="501">
        <f>AC8-AD9</f>
        <v>0</v>
      </c>
      <c r="AE8" s="501">
        <f>AD8-AE9</f>
        <v>0</v>
      </c>
      <c r="AF8" s="497">
        <f>AJ8</f>
        <v>0</v>
      </c>
      <c r="AG8" s="501">
        <f>AE8-AG9</f>
        <v>0</v>
      </c>
      <c r="AH8" s="501">
        <f>AG8-AH9</f>
        <v>0</v>
      </c>
      <c r="AI8" s="501">
        <f>AH8-AI9</f>
        <v>0</v>
      </c>
      <c r="AJ8" s="501">
        <f>AI8-AJ9</f>
        <v>0</v>
      </c>
      <c r="AK8" s="497">
        <f>AO8</f>
        <v>0</v>
      </c>
      <c r="AL8" s="501">
        <f>AJ8-AL9</f>
        <v>0</v>
      </c>
      <c r="AM8" s="501">
        <f>AL8-AM9</f>
        <v>0</v>
      </c>
      <c r="AN8" s="501">
        <f>AM8-AN9</f>
        <v>0</v>
      </c>
      <c r="AO8" s="501">
        <f>AN8-AO9</f>
        <v>0</v>
      </c>
      <c r="AP8" s="497">
        <f>AT8</f>
        <v>0</v>
      </c>
      <c r="AQ8" s="501">
        <f>AO8-AQ9</f>
        <v>0</v>
      </c>
      <c r="AR8" s="501">
        <f>AQ8-AR9</f>
        <v>0</v>
      </c>
      <c r="AS8" s="501">
        <f>AR8-AS9</f>
        <v>0</v>
      </c>
      <c r="AT8" s="501">
        <f>AS8-AT9</f>
        <v>0</v>
      </c>
      <c r="AU8" s="497">
        <f>AY8</f>
        <v>0</v>
      </c>
      <c r="AV8" s="501">
        <f>AT8-AV9</f>
        <v>0</v>
      </c>
      <c r="AW8" s="501">
        <f>AV8-AW9</f>
        <v>0</v>
      </c>
      <c r="AX8" s="501">
        <f>AW8-AX9</f>
        <v>0</v>
      </c>
      <c r="AY8" s="501">
        <f>AX8-AY9</f>
        <v>0</v>
      </c>
    </row>
    <row r="9" spans="1:51" ht="31.5" x14ac:dyDescent="0.25">
      <c r="A9" s="246" t="s">
        <v>3572</v>
      </c>
      <c r="B9" s="497">
        <f>SUM(C9:F9)</f>
        <v>0</v>
      </c>
      <c r="C9" s="502"/>
      <c r="D9" s="500"/>
      <c r="E9" s="500"/>
      <c r="F9" s="500"/>
      <c r="G9" s="497">
        <f>SUM(H9:K9)</f>
        <v>0</v>
      </c>
      <c r="H9" s="500"/>
      <c r="I9" s="500"/>
      <c r="J9" s="500"/>
      <c r="K9" s="500"/>
      <c r="L9" s="497">
        <f>SUM(M9:P9)</f>
        <v>0</v>
      </c>
      <c r="M9" s="500"/>
      <c r="N9" s="500"/>
      <c r="O9" s="500"/>
      <c r="P9" s="500"/>
      <c r="Q9" s="497">
        <f>SUM(R9:U9)</f>
        <v>0</v>
      </c>
      <c r="R9" s="500"/>
      <c r="S9" s="500"/>
      <c r="T9" s="500"/>
      <c r="U9" s="500"/>
      <c r="V9" s="497">
        <f>SUM(W9:Z9)</f>
        <v>0</v>
      </c>
      <c r="W9" s="500"/>
      <c r="X9" s="500"/>
      <c r="Y9" s="500"/>
      <c r="Z9" s="500"/>
      <c r="AA9" s="497">
        <f>SUM(AB9:AE9)</f>
        <v>0</v>
      </c>
      <c r="AB9" s="500"/>
      <c r="AC9" s="500"/>
      <c r="AD9" s="500"/>
      <c r="AE9" s="503"/>
      <c r="AF9" s="497">
        <f>SUM(AG9:AJ9)</f>
        <v>0</v>
      </c>
      <c r="AG9" s="500"/>
      <c r="AH9" s="500"/>
      <c r="AI9" s="500"/>
      <c r="AJ9" s="503"/>
      <c r="AK9" s="497">
        <f>SUM(AL9:AO9)</f>
        <v>0</v>
      </c>
      <c r="AL9" s="500"/>
      <c r="AM9" s="500"/>
      <c r="AN9" s="500"/>
      <c r="AO9" s="503"/>
      <c r="AP9" s="497">
        <f>SUM(AQ9:AT9)</f>
        <v>0</v>
      </c>
      <c r="AQ9" s="500"/>
      <c r="AR9" s="500"/>
      <c r="AS9" s="500"/>
      <c r="AT9" s="503"/>
      <c r="AU9" s="497">
        <f>SUM(AV9:AY9)</f>
        <v>0</v>
      </c>
      <c r="AV9" s="500"/>
      <c r="AW9" s="500"/>
      <c r="AX9" s="500"/>
      <c r="AY9" s="503"/>
    </row>
    <row r="10" spans="1:51" ht="68.25" customHeight="1" x14ac:dyDescent="0.25">
      <c r="A10" s="246" t="s">
        <v>3741</v>
      </c>
      <c r="B10" s="497">
        <f>F10</f>
        <v>0</v>
      </c>
      <c r="C10" s="498"/>
      <c r="D10" s="503">
        <f>C10-D11</f>
        <v>0</v>
      </c>
      <c r="E10" s="500">
        <f>D10-E11</f>
        <v>0</v>
      </c>
      <c r="F10" s="500">
        <f>E10-F11</f>
        <v>0</v>
      </c>
      <c r="G10" s="497">
        <f>K10</f>
        <v>0</v>
      </c>
      <c r="H10" s="501">
        <f>F10-H11</f>
        <v>0</v>
      </c>
      <c r="I10" s="501">
        <f>H10-I11</f>
        <v>0</v>
      </c>
      <c r="J10" s="501">
        <f>I10-J11</f>
        <v>0</v>
      </c>
      <c r="K10" s="501">
        <f>J10-K11</f>
        <v>0</v>
      </c>
      <c r="L10" s="497">
        <f>P10</f>
        <v>0</v>
      </c>
      <c r="M10" s="501">
        <f>K10-M11</f>
        <v>0</v>
      </c>
      <c r="N10" s="501">
        <f>M10-N11</f>
        <v>0</v>
      </c>
      <c r="O10" s="501">
        <f>N10-O11</f>
        <v>0</v>
      </c>
      <c r="P10" s="501">
        <f>O10-P11</f>
        <v>0</v>
      </c>
      <c r="Q10" s="497">
        <f>U10</f>
        <v>0</v>
      </c>
      <c r="R10" s="501">
        <f>P10-R11</f>
        <v>0</v>
      </c>
      <c r="S10" s="501">
        <f>R10-S11</f>
        <v>0</v>
      </c>
      <c r="T10" s="501">
        <f>S10-T11</f>
        <v>0</v>
      </c>
      <c r="U10" s="501">
        <f>T10-U11</f>
        <v>0</v>
      </c>
      <c r="V10" s="497">
        <f>Z10</f>
        <v>0</v>
      </c>
      <c r="W10" s="501">
        <f>U10-W11</f>
        <v>0</v>
      </c>
      <c r="X10" s="501">
        <f>W10-X11</f>
        <v>0</v>
      </c>
      <c r="Y10" s="501">
        <f>X10-Y11</f>
        <v>0</v>
      </c>
      <c r="Z10" s="501">
        <f>Y10-Z11</f>
        <v>0</v>
      </c>
      <c r="AA10" s="497">
        <f>AE10</f>
        <v>0</v>
      </c>
      <c r="AB10" s="501">
        <f>Z10-AB11</f>
        <v>0</v>
      </c>
      <c r="AC10" s="501">
        <f>AB10-AC11</f>
        <v>0</v>
      </c>
      <c r="AD10" s="501">
        <f>AC10-AD11</f>
        <v>0</v>
      </c>
      <c r="AE10" s="501">
        <f>AD10-AE11</f>
        <v>0</v>
      </c>
      <c r="AF10" s="497">
        <f>AJ10</f>
        <v>0</v>
      </c>
      <c r="AG10" s="501">
        <f>AE10-AG11</f>
        <v>0</v>
      </c>
      <c r="AH10" s="501">
        <f>AG10-AH11</f>
        <v>0</v>
      </c>
      <c r="AI10" s="501">
        <f>AH10-AI11</f>
        <v>0</v>
      </c>
      <c r="AJ10" s="501">
        <f>AI10-AJ11</f>
        <v>0</v>
      </c>
      <c r="AK10" s="497">
        <f>AO10</f>
        <v>0</v>
      </c>
      <c r="AL10" s="501">
        <f>AJ10-AL11</f>
        <v>0</v>
      </c>
      <c r="AM10" s="501">
        <f>AL10-AM11</f>
        <v>0</v>
      </c>
      <c r="AN10" s="501">
        <f>AM10-AN11</f>
        <v>0</v>
      </c>
      <c r="AO10" s="501">
        <f>AN10-AO11</f>
        <v>0</v>
      </c>
      <c r="AP10" s="497">
        <f>AT10</f>
        <v>0</v>
      </c>
      <c r="AQ10" s="501">
        <f>AO10-AQ11</f>
        <v>0</v>
      </c>
      <c r="AR10" s="501">
        <f>AQ10-AR11</f>
        <v>0</v>
      </c>
      <c r="AS10" s="501">
        <f>AR10-AS11</f>
        <v>0</v>
      </c>
      <c r="AT10" s="501">
        <f>AS10-AT11</f>
        <v>0</v>
      </c>
      <c r="AU10" s="497">
        <f>AY10</f>
        <v>0</v>
      </c>
      <c r="AV10" s="501">
        <f>AT10-AV11</f>
        <v>0</v>
      </c>
      <c r="AW10" s="501">
        <f>AV10-AW11</f>
        <v>0</v>
      </c>
      <c r="AX10" s="501">
        <f>AW10-AX11</f>
        <v>0</v>
      </c>
      <c r="AY10" s="501">
        <f>AX10-AY11</f>
        <v>0</v>
      </c>
    </row>
    <row r="11" spans="1:51" ht="47.25" x14ac:dyDescent="0.25">
      <c r="A11" s="246" t="s">
        <v>3573</v>
      </c>
      <c r="B11" s="497">
        <f>SUM(C11:F11)</f>
        <v>0</v>
      </c>
      <c r="C11" s="500"/>
      <c r="D11" s="500"/>
      <c r="E11" s="500"/>
      <c r="F11" s="500"/>
      <c r="G11" s="497">
        <f>SUM(H11:K11)</f>
        <v>0</v>
      </c>
      <c r="H11" s="500"/>
      <c r="I11" s="500"/>
      <c r="J11" s="500"/>
      <c r="K11" s="500"/>
      <c r="L11" s="497">
        <f>SUM(M11:P11)</f>
        <v>0</v>
      </c>
      <c r="M11" s="500"/>
      <c r="N11" s="500"/>
      <c r="O11" s="500"/>
      <c r="P11" s="500"/>
      <c r="Q11" s="497">
        <f>SUM(R11:U11)</f>
        <v>0</v>
      </c>
      <c r="R11" s="500"/>
      <c r="S11" s="500"/>
      <c r="T11" s="500"/>
      <c r="U11" s="500"/>
      <c r="V11" s="497">
        <f>SUM(W11:Z11)</f>
        <v>0</v>
      </c>
      <c r="W11" s="500"/>
      <c r="X11" s="500"/>
      <c r="Y11" s="500"/>
      <c r="Z11" s="500"/>
      <c r="AA11" s="497">
        <f>SUM(AB11:AE11)</f>
        <v>0</v>
      </c>
      <c r="AB11" s="500"/>
      <c r="AC11" s="500"/>
      <c r="AD11" s="500"/>
      <c r="AE11" s="503"/>
      <c r="AF11" s="497">
        <f>SUM(AG11:AJ11)</f>
        <v>0</v>
      </c>
      <c r="AG11" s="500"/>
      <c r="AH11" s="500"/>
      <c r="AI11" s="500"/>
      <c r="AJ11" s="503"/>
      <c r="AK11" s="497">
        <f>SUM(AL11:AO11)</f>
        <v>0</v>
      </c>
      <c r="AL11" s="500"/>
      <c r="AM11" s="500"/>
      <c r="AN11" s="500"/>
      <c r="AO11" s="503"/>
      <c r="AP11" s="497">
        <f>SUM(AQ11:AT11)</f>
        <v>0</v>
      </c>
      <c r="AQ11" s="500"/>
      <c r="AR11" s="500"/>
      <c r="AS11" s="500"/>
      <c r="AT11" s="503"/>
      <c r="AU11" s="497">
        <f>SUM(AV11:AY11)</f>
        <v>0</v>
      </c>
      <c r="AV11" s="500"/>
      <c r="AW11" s="500"/>
      <c r="AX11" s="500"/>
      <c r="AY11" s="503"/>
    </row>
    <row r="12" spans="1:51" ht="50.25" customHeight="1" x14ac:dyDescent="0.25">
      <c r="A12" s="246" t="s">
        <v>3742</v>
      </c>
      <c r="B12" s="504">
        <f>SUM(B8,B10)</f>
        <v>0</v>
      </c>
      <c r="C12" s="503">
        <f t="shared" ref="C12:AE12" si="0">SUM(C8,C10)</f>
        <v>0</v>
      </c>
      <c r="D12" s="503">
        <f t="shared" si="0"/>
        <v>0</v>
      </c>
      <c r="E12" s="503">
        <f t="shared" si="0"/>
        <v>0</v>
      </c>
      <c r="F12" s="503">
        <f t="shared" si="0"/>
        <v>0</v>
      </c>
      <c r="G12" s="504">
        <f t="shared" si="0"/>
        <v>0</v>
      </c>
      <c r="H12" s="503">
        <f t="shared" si="0"/>
        <v>0</v>
      </c>
      <c r="I12" s="503">
        <f t="shared" si="0"/>
        <v>0</v>
      </c>
      <c r="J12" s="503">
        <f t="shared" si="0"/>
        <v>0</v>
      </c>
      <c r="K12" s="503">
        <f t="shared" si="0"/>
        <v>0</v>
      </c>
      <c r="L12" s="504">
        <f t="shared" si="0"/>
        <v>0</v>
      </c>
      <c r="M12" s="503">
        <f t="shared" si="0"/>
        <v>0</v>
      </c>
      <c r="N12" s="503">
        <f t="shared" si="0"/>
        <v>0</v>
      </c>
      <c r="O12" s="503">
        <f t="shared" si="0"/>
        <v>0</v>
      </c>
      <c r="P12" s="503">
        <f t="shared" si="0"/>
        <v>0</v>
      </c>
      <c r="Q12" s="504">
        <f t="shared" si="0"/>
        <v>0</v>
      </c>
      <c r="R12" s="503">
        <f t="shared" si="0"/>
        <v>0</v>
      </c>
      <c r="S12" s="503">
        <f t="shared" si="0"/>
        <v>0</v>
      </c>
      <c r="T12" s="503">
        <f t="shared" si="0"/>
        <v>0</v>
      </c>
      <c r="U12" s="503">
        <f t="shared" si="0"/>
        <v>0</v>
      </c>
      <c r="V12" s="504">
        <f t="shared" si="0"/>
        <v>0</v>
      </c>
      <c r="W12" s="503">
        <f t="shared" si="0"/>
        <v>0</v>
      </c>
      <c r="X12" s="503">
        <f t="shared" si="0"/>
        <v>0</v>
      </c>
      <c r="Y12" s="503">
        <f t="shared" si="0"/>
        <v>0</v>
      </c>
      <c r="Z12" s="503">
        <f t="shared" si="0"/>
        <v>0</v>
      </c>
      <c r="AA12" s="504">
        <f t="shared" si="0"/>
        <v>0</v>
      </c>
      <c r="AB12" s="503">
        <f t="shared" si="0"/>
        <v>0</v>
      </c>
      <c r="AC12" s="503">
        <f t="shared" si="0"/>
        <v>0</v>
      </c>
      <c r="AD12" s="503">
        <f t="shared" si="0"/>
        <v>0</v>
      </c>
      <c r="AE12" s="503">
        <f t="shared" si="0"/>
        <v>0</v>
      </c>
      <c r="AF12" s="504">
        <f>SUM(AF8,AF10)</f>
        <v>0</v>
      </c>
      <c r="AG12" s="503">
        <f t="shared" ref="AG12:AO12" si="1">SUM(AG8,AG10)</f>
        <v>0</v>
      </c>
      <c r="AH12" s="503">
        <f t="shared" si="1"/>
        <v>0</v>
      </c>
      <c r="AI12" s="503">
        <f t="shared" si="1"/>
        <v>0</v>
      </c>
      <c r="AJ12" s="503">
        <f t="shared" si="1"/>
        <v>0</v>
      </c>
      <c r="AK12" s="504">
        <f>SUM(AK8,AK10)</f>
        <v>0</v>
      </c>
      <c r="AL12" s="503">
        <f t="shared" si="1"/>
        <v>0</v>
      </c>
      <c r="AM12" s="503">
        <f t="shared" si="1"/>
        <v>0</v>
      </c>
      <c r="AN12" s="503">
        <f t="shared" si="1"/>
        <v>0</v>
      </c>
      <c r="AO12" s="503">
        <f t="shared" si="1"/>
        <v>0</v>
      </c>
      <c r="AP12" s="504">
        <f t="shared" ref="AP12:AY12" si="2">SUM(AP8,AP10)</f>
        <v>0</v>
      </c>
      <c r="AQ12" s="503">
        <f t="shared" si="2"/>
        <v>0</v>
      </c>
      <c r="AR12" s="503">
        <f t="shared" si="2"/>
        <v>0</v>
      </c>
      <c r="AS12" s="503">
        <f t="shared" si="2"/>
        <v>0</v>
      </c>
      <c r="AT12" s="503">
        <f t="shared" si="2"/>
        <v>0</v>
      </c>
      <c r="AU12" s="504">
        <f t="shared" si="2"/>
        <v>0</v>
      </c>
      <c r="AV12" s="503">
        <f t="shared" si="2"/>
        <v>0</v>
      </c>
      <c r="AW12" s="503">
        <f t="shared" si="2"/>
        <v>0</v>
      </c>
      <c r="AX12" s="503">
        <f t="shared" si="2"/>
        <v>0</v>
      </c>
      <c r="AY12" s="503">
        <f t="shared" si="2"/>
        <v>0</v>
      </c>
    </row>
    <row r="13" spans="1:51" ht="34.5" customHeight="1" x14ac:dyDescent="0.25">
      <c r="A13" s="246" t="s">
        <v>3575</v>
      </c>
      <c r="B13" s="497">
        <f>SUM(C13:F13)</f>
        <v>0</v>
      </c>
      <c r="C13" s="503">
        <f t="shared" ref="C13:AE13" si="3">SUM(C9,C11)</f>
        <v>0</v>
      </c>
      <c r="D13" s="503">
        <f>SUM(D9,D11)</f>
        <v>0</v>
      </c>
      <c r="E13" s="503">
        <f t="shared" si="3"/>
        <v>0</v>
      </c>
      <c r="F13" s="503">
        <f t="shared" si="3"/>
        <v>0</v>
      </c>
      <c r="G13" s="497">
        <f>SUM(H13:K13)</f>
        <v>0</v>
      </c>
      <c r="H13" s="503">
        <f t="shared" si="3"/>
        <v>0</v>
      </c>
      <c r="I13" s="503">
        <f t="shared" si="3"/>
        <v>0</v>
      </c>
      <c r="J13" s="503">
        <f t="shared" si="3"/>
        <v>0</v>
      </c>
      <c r="K13" s="503">
        <f t="shared" si="3"/>
        <v>0</v>
      </c>
      <c r="L13" s="497">
        <f>SUM(M13:P13)</f>
        <v>0</v>
      </c>
      <c r="M13" s="503">
        <f t="shared" si="3"/>
        <v>0</v>
      </c>
      <c r="N13" s="503">
        <f t="shared" si="3"/>
        <v>0</v>
      </c>
      <c r="O13" s="503">
        <f t="shared" si="3"/>
        <v>0</v>
      </c>
      <c r="P13" s="503">
        <f t="shared" si="3"/>
        <v>0</v>
      </c>
      <c r="Q13" s="497">
        <f>SUM(R13:U13)</f>
        <v>0</v>
      </c>
      <c r="R13" s="503">
        <f t="shared" si="3"/>
        <v>0</v>
      </c>
      <c r="S13" s="503">
        <f t="shared" si="3"/>
        <v>0</v>
      </c>
      <c r="T13" s="503">
        <f t="shared" si="3"/>
        <v>0</v>
      </c>
      <c r="U13" s="503">
        <f t="shared" si="3"/>
        <v>0</v>
      </c>
      <c r="V13" s="497">
        <f>SUM(W13:Z13)</f>
        <v>0</v>
      </c>
      <c r="W13" s="503">
        <f t="shared" si="3"/>
        <v>0</v>
      </c>
      <c r="X13" s="503">
        <f t="shared" si="3"/>
        <v>0</v>
      </c>
      <c r="Y13" s="503">
        <f t="shared" si="3"/>
        <v>0</v>
      </c>
      <c r="Z13" s="503">
        <f t="shared" si="3"/>
        <v>0</v>
      </c>
      <c r="AA13" s="497">
        <f>SUM(AB13:AE13)</f>
        <v>0</v>
      </c>
      <c r="AB13" s="503">
        <f t="shared" si="3"/>
        <v>0</v>
      </c>
      <c r="AC13" s="503">
        <f t="shared" si="3"/>
        <v>0</v>
      </c>
      <c r="AD13" s="503">
        <f t="shared" si="3"/>
        <v>0</v>
      </c>
      <c r="AE13" s="503">
        <f t="shared" si="3"/>
        <v>0</v>
      </c>
      <c r="AF13" s="497">
        <f>SUM(AG13:AJ13)</f>
        <v>0</v>
      </c>
      <c r="AG13" s="503">
        <f t="shared" ref="AG13:AO13" si="4">SUM(AG9,AG11)</f>
        <v>0</v>
      </c>
      <c r="AH13" s="503">
        <f t="shared" si="4"/>
        <v>0</v>
      </c>
      <c r="AI13" s="503">
        <f t="shared" si="4"/>
        <v>0</v>
      </c>
      <c r="AJ13" s="503">
        <f t="shared" si="4"/>
        <v>0</v>
      </c>
      <c r="AK13" s="497">
        <f>SUM(AL13:AO13)</f>
        <v>0</v>
      </c>
      <c r="AL13" s="503">
        <f t="shared" si="4"/>
        <v>0</v>
      </c>
      <c r="AM13" s="503">
        <f t="shared" si="4"/>
        <v>0</v>
      </c>
      <c r="AN13" s="503">
        <f t="shared" si="4"/>
        <v>0</v>
      </c>
      <c r="AO13" s="503">
        <f t="shared" si="4"/>
        <v>0</v>
      </c>
      <c r="AP13" s="497">
        <f>SUM(AQ13:AT13)</f>
        <v>0</v>
      </c>
      <c r="AQ13" s="503">
        <f t="shared" ref="AQ13:AY13" si="5">SUM(AQ9,AQ11)</f>
        <v>0</v>
      </c>
      <c r="AR13" s="503">
        <f t="shared" si="5"/>
        <v>0</v>
      </c>
      <c r="AS13" s="503">
        <f t="shared" si="5"/>
        <v>0</v>
      </c>
      <c r="AT13" s="503">
        <f t="shared" si="5"/>
        <v>0</v>
      </c>
      <c r="AU13" s="497">
        <f>SUM(AV13:AY13)</f>
        <v>0</v>
      </c>
      <c r="AV13" s="503">
        <f t="shared" si="5"/>
        <v>0</v>
      </c>
      <c r="AW13" s="503">
        <f t="shared" si="5"/>
        <v>0</v>
      </c>
      <c r="AX13" s="503">
        <f t="shared" si="5"/>
        <v>0</v>
      </c>
      <c r="AY13" s="503">
        <f t="shared" si="5"/>
        <v>0</v>
      </c>
    </row>
    <row r="14" spans="1:51" ht="35.25" customHeight="1" x14ac:dyDescent="0.25">
      <c r="A14" s="246" t="s">
        <v>3771</v>
      </c>
      <c r="B14" s="497">
        <f>F14</f>
        <v>0</v>
      </c>
      <c r="C14" s="500">
        <f>C12</f>
        <v>0</v>
      </c>
      <c r="D14" s="500">
        <f t="shared" ref="C14:F15" si="6">D12</f>
        <v>0</v>
      </c>
      <c r="E14" s="500">
        <f t="shared" si="6"/>
        <v>0</v>
      </c>
      <c r="F14" s="500">
        <f t="shared" si="6"/>
        <v>0</v>
      </c>
      <c r="G14" s="497">
        <f>K14</f>
        <v>0</v>
      </c>
      <c r="H14" s="500">
        <f>H12</f>
        <v>0</v>
      </c>
      <c r="I14" s="500">
        <f t="shared" ref="H14:K15" si="7">I12</f>
        <v>0</v>
      </c>
      <c r="J14" s="500">
        <f t="shared" si="7"/>
        <v>0</v>
      </c>
      <c r="K14" s="500">
        <f t="shared" si="7"/>
        <v>0</v>
      </c>
      <c r="L14" s="497">
        <f>P14</f>
        <v>0</v>
      </c>
      <c r="M14" s="500">
        <f t="shared" ref="M14:P15" si="8">M12</f>
        <v>0</v>
      </c>
      <c r="N14" s="500">
        <f t="shared" si="8"/>
        <v>0</v>
      </c>
      <c r="O14" s="500">
        <f t="shared" si="8"/>
        <v>0</v>
      </c>
      <c r="P14" s="500">
        <f t="shared" si="8"/>
        <v>0</v>
      </c>
      <c r="Q14" s="497">
        <f>U14</f>
        <v>0</v>
      </c>
      <c r="R14" s="500">
        <f t="shared" ref="R14:U15" si="9">R12</f>
        <v>0</v>
      </c>
      <c r="S14" s="500">
        <f t="shared" si="9"/>
        <v>0</v>
      </c>
      <c r="T14" s="500">
        <f t="shared" si="9"/>
        <v>0</v>
      </c>
      <c r="U14" s="500">
        <f t="shared" si="9"/>
        <v>0</v>
      </c>
      <c r="V14" s="497">
        <f>Z14</f>
        <v>0</v>
      </c>
      <c r="W14" s="500">
        <f t="shared" ref="W14:Z15" si="10">W12</f>
        <v>0</v>
      </c>
      <c r="X14" s="500">
        <f t="shared" si="10"/>
        <v>0</v>
      </c>
      <c r="Y14" s="500">
        <f t="shared" si="10"/>
        <v>0</v>
      </c>
      <c r="Z14" s="500">
        <f t="shared" si="10"/>
        <v>0</v>
      </c>
      <c r="AA14" s="497">
        <f>AE14</f>
        <v>0</v>
      </c>
      <c r="AB14" s="500">
        <f t="shared" ref="AB14:AE15" si="11">AB12</f>
        <v>0</v>
      </c>
      <c r="AC14" s="500">
        <f t="shared" si="11"/>
        <v>0</v>
      </c>
      <c r="AD14" s="500">
        <f t="shared" si="11"/>
        <v>0</v>
      </c>
      <c r="AE14" s="500">
        <f t="shared" si="11"/>
        <v>0</v>
      </c>
      <c r="AF14" s="497">
        <f>AJ14</f>
        <v>0</v>
      </c>
      <c r="AG14" s="500">
        <f t="shared" ref="AG14:AJ15" si="12">AG12</f>
        <v>0</v>
      </c>
      <c r="AH14" s="500">
        <f t="shared" si="12"/>
        <v>0</v>
      </c>
      <c r="AI14" s="500">
        <f t="shared" si="12"/>
        <v>0</v>
      </c>
      <c r="AJ14" s="500">
        <f t="shared" si="12"/>
        <v>0</v>
      </c>
      <c r="AK14" s="497">
        <f>AO14</f>
        <v>0</v>
      </c>
      <c r="AL14" s="500">
        <f t="shared" ref="AL14:AO15" si="13">AL12</f>
        <v>0</v>
      </c>
      <c r="AM14" s="500">
        <f t="shared" si="13"/>
        <v>0</v>
      </c>
      <c r="AN14" s="500">
        <f t="shared" si="13"/>
        <v>0</v>
      </c>
      <c r="AO14" s="500">
        <f t="shared" si="13"/>
        <v>0</v>
      </c>
      <c r="AP14" s="497">
        <f>AT14</f>
        <v>0</v>
      </c>
      <c r="AQ14" s="500">
        <f t="shared" ref="AQ14:AT15" si="14">AQ12</f>
        <v>0</v>
      </c>
      <c r="AR14" s="500">
        <f t="shared" si="14"/>
        <v>0</v>
      </c>
      <c r="AS14" s="500">
        <f t="shared" si="14"/>
        <v>0</v>
      </c>
      <c r="AT14" s="500">
        <f t="shared" si="14"/>
        <v>0</v>
      </c>
      <c r="AU14" s="497">
        <f>AY14</f>
        <v>0</v>
      </c>
      <c r="AV14" s="500">
        <f t="shared" ref="AV14:AY15" si="15">AV12</f>
        <v>0</v>
      </c>
      <c r="AW14" s="500">
        <f t="shared" si="15"/>
        <v>0</v>
      </c>
      <c r="AX14" s="500">
        <f t="shared" si="15"/>
        <v>0</v>
      </c>
      <c r="AY14" s="500">
        <f t="shared" si="15"/>
        <v>0</v>
      </c>
    </row>
    <row r="15" spans="1:51" ht="31.5" x14ac:dyDescent="0.25">
      <c r="A15" s="217" t="s">
        <v>3772</v>
      </c>
      <c r="B15" s="497">
        <f>SUM(C15:F15)</f>
        <v>0</v>
      </c>
      <c r="C15" s="505">
        <f t="shared" si="6"/>
        <v>0</v>
      </c>
      <c r="D15" s="505">
        <f t="shared" si="6"/>
        <v>0</v>
      </c>
      <c r="E15" s="505">
        <f t="shared" si="6"/>
        <v>0</v>
      </c>
      <c r="F15" s="505">
        <f t="shared" si="6"/>
        <v>0</v>
      </c>
      <c r="G15" s="497">
        <f>SUM(H15:K15)</f>
        <v>0</v>
      </c>
      <c r="H15" s="505">
        <f t="shared" si="7"/>
        <v>0</v>
      </c>
      <c r="I15" s="505">
        <f t="shared" si="7"/>
        <v>0</v>
      </c>
      <c r="J15" s="505">
        <f t="shared" si="7"/>
        <v>0</v>
      </c>
      <c r="K15" s="505">
        <f t="shared" si="7"/>
        <v>0</v>
      </c>
      <c r="L15" s="497">
        <f>SUM(M15:P15)</f>
        <v>0</v>
      </c>
      <c r="M15" s="505">
        <f t="shared" si="8"/>
        <v>0</v>
      </c>
      <c r="N15" s="505">
        <f t="shared" si="8"/>
        <v>0</v>
      </c>
      <c r="O15" s="505">
        <f t="shared" si="8"/>
        <v>0</v>
      </c>
      <c r="P15" s="505">
        <f t="shared" si="8"/>
        <v>0</v>
      </c>
      <c r="Q15" s="497">
        <f>SUM(R15:U15)</f>
        <v>0</v>
      </c>
      <c r="R15" s="505">
        <f t="shared" si="9"/>
        <v>0</v>
      </c>
      <c r="S15" s="505">
        <f t="shared" si="9"/>
        <v>0</v>
      </c>
      <c r="T15" s="505">
        <f t="shared" si="9"/>
        <v>0</v>
      </c>
      <c r="U15" s="505">
        <f t="shared" si="9"/>
        <v>0</v>
      </c>
      <c r="V15" s="497">
        <f>SUM(W15:Z15)</f>
        <v>0</v>
      </c>
      <c r="W15" s="505">
        <f t="shared" si="10"/>
        <v>0</v>
      </c>
      <c r="X15" s="505">
        <f t="shared" si="10"/>
        <v>0</v>
      </c>
      <c r="Y15" s="505">
        <f t="shared" si="10"/>
        <v>0</v>
      </c>
      <c r="Z15" s="505">
        <f t="shared" si="10"/>
        <v>0</v>
      </c>
      <c r="AA15" s="497">
        <f>SUM(AB15:AE15)</f>
        <v>0</v>
      </c>
      <c r="AB15" s="505">
        <f t="shared" si="11"/>
        <v>0</v>
      </c>
      <c r="AC15" s="505">
        <f t="shared" si="11"/>
        <v>0</v>
      </c>
      <c r="AD15" s="505">
        <f t="shared" si="11"/>
        <v>0</v>
      </c>
      <c r="AE15" s="505">
        <f t="shared" si="11"/>
        <v>0</v>
      </c>
      <c r="AF15" s="497">
        <f>SUM(AG15:AJ15)</f>
        <v>0</v>
      </c>
      <c r="AG15" s="505">
        <f t="shared" si="12"/>
        <v>0</v>
      </c>
      <c r="AH15" s="505">
        <f t="shared" si="12"/>
        <v>0</v>
      </c>
      <c r="AI15" s="505">
        <f t="shared" si="12"/>
        <v>0</v>
      </c>
      <c r="AJ15" s="505">
        <f t="shared" si="12"/>
        <v>0</v>
      </c>
      <c r="AK15" s="497">
        <f>SUM(AL15:AO15)</f>
        <v>0</v>
      </c>
      <c r="AL15" s="505">
        <f t="shared" si="13"/>
        <v>0</v>
      </c>
      <c r="AM15" s="505">
        <f t="shared" si="13"/>
        <v>0</v>
      </c>
      <c r="AN15" s="505">
        <f t="shared" si="13"/>
        <v>0</v>
      </c>
      <c r="AO15" s="505">
        <f t="shared" si="13"/>
        <v>0</v>
      </c>
      <c r="AP15" s="497">
        <f>SUM(AQ15:AT15)</f>
        <v>0</v>
      </c>
      <c r="AQ15" s="505">
        <f t="shared" si="14"/>
        <v>0</v>
      </c>
      <c r="AR15" s="505">
        <f t="shared" si="14"/>
        <v>0</v>
      </c>
      <c r="AS15" s="505">
        <f t="shared" si="14"/>
        <v>0</v>
      </c>
      <c r="AT15" s="505">
        <f t="shared" si="14"/>
        <v>0</v>
      </c>
      <c r="AU15" s="497">
        <f>SUM(AV15:AY15)</f>
        <v>0</v>
      </c>
      <c r="AV15" s="505">
        <f t="shared" si="15"/>
        <v>0</v>
      </c>
      <c r="AW15" s="505">
        <f t="shared" si="15"/>
        <v>0</v>
      </c>
      <c r="AX15" s="505">
        <f t="shared" si="15"/>
        <v>0</v>
      </c>
      <c r="AY15" s="505">
        <f t="shared" si="15"/>
        <v>0</v>
      </c>
    </row>
    <row r="16" spans="1:51" x14ac:dyDescent="0.25">
      <c r="A16" s="126" t="s">
        <v>1584</v>
      </c>
    </row>
    <row r="17" spans="1:51" x14ac:dyDescent="0.25">
      <c r="B17" s="252">
        <v>1</v>
      </c>
      <c r="C17" s="252">
        <v>2</v>
      </c>
      <c r="D17" s="252">
        <v>3</v>
      </c>
      <c r="E17" s="252">
        <v>4</v>
      </c>
      <c r="F17" s="252">
        <v>5</v>
      </c>
      <c r="G17" s="252">
        <v>1</v>
      </c>
      <c r="H17" s="252">
        <v>2</v>
      </c>
      <c r="I17" s="252">
        <v>3</v>
      </c>
      <c r="J17" s="252">
        <v>4</v>
      </c>
      <c r="K17" s="252">
        <v>5</v>
      </c>
      <c r="L17" s="252">
        <v>1</v>
      </c>
      <c r="M17" s="252">
        <v>2</v>
      </c>
      <c r="N17" s="252">
        <v>3</v>
      </c>
      <c r="O17" s="252">
        <v>4</v>
      </c>
      <c r="P17" s="252">
        <v>5</v>
      </c>
      <c r="Q17" s="252">
        <v>1</v>
      </c>
      <c r="R17" s="252">
        <v>2</v>
      </c>
      <c r="S17" s="252">
        <v>3</v>
      </c>
      <c r="T17" s="252">
        <v>4</v>
      </c>
      <c r="U17" s="252">
        <v>5</v>
      </c>
      <c r="V17" s="252">
        <v>1</v>
      </c>
      <c r="W17" s="252">
        <v>2</v>
      </c>
      <c r="X17" s="252">
        <v>3</v>
      </c>
      <c r="Y17" s="252">
        <v>4</v>
      </c>
      <c r="Z17" s="252">
        <v>5</v>
      </c>
      <c r="AA17" s="252">
        <v>1</v>
      </c>
      <c r="AB17" s="252">
        <v>2</v>
      </c>
      <c r="AC17" s="252">
        <v>3</v>
      </c>
      <c r="AD17" s="252">
        <v>4</v>
      </c>
      <c r="AE17" s="252">
        <v>5</v>
      </c>
      <c r="AF17" s="252">
        <v>1</v>
      </c>
      <c r="AG17" s="252">
        <v>2</v>
      </c>
      <c r="AH17" s="252">
        <v>3</v>
      </c>
      <c r="AI17" s="252">
        <v>4</v>
      </c>
      <c r="AJ17" s="252">
        <v>5</v>
      </c>
      <c r="AK17" s="252">
        <v>1</v>
      </c>
      <c r="AL17" s="252">
        <v>2</v>
      </c>
      <c r="AM17" s="252">
        <v>3</v>
      </c>
      <c r="AN17" s="252">
        <v>4</v>
      </c>
      <c r="AO17" s="252">
        <v>5</v>
      </c>
      <c r="AP17" s="252">
        <v>1</v>
      </c>
      <c r="AQ17" s="252">
        <v>2</v>
      </c>
      <c r="AR17" s="252">
        <v>3</v>
      </c>
      <c r="AS17" s="252">
        <v>4</v>
      </c>
      <c r="AT17" s="252">
        <v>5</v>
      </c>
      <c r="AU17" s="252">
        <v>1</v>
      </c>
      <c r="AV17" s="252">
        <v>2</v>
      </c>
      <c r="AW17" s="252">
        <v>3</v>
      </c>
      <c r="AX17" s="252">
        <v>4</v>
      </c>
      <c r="AY17" s="252">
        <v>5</v>
      </c>
    </row>
    <row r="18" spans="1:51" ht="52.5" customHeight="1" x14ac:dyDescent="0.25">
      <c r="A18" s="255" t="s">
        <v>1889</v>
      </c>
      <c r="B18" s="506">
        <f>C12+C13</f>
        <v>0</v>
      </c>
      <c r="C18" s="506">
        <f>B18+C12</f>
        <v>0</v>
      </c>
      <c r="D18" s="506">
        <f>C18+D12</f>
        <v>0</v>
      </c>
      <c r="E18" s="506">
        <f>D18+E12</f>
        <v>0</v>
      </c>
      <c r="F18" s="506">
        <f>E18+F12</f>
        <v>0</v>
      </c>
      <c r="G18" s="506">
        <f>H12+H13</f>
        <v>0</v>
      </c>
      <c r="H18" s="506">
        <f>G18+H12</f>
        <v>0</v>
      </c>
      <c r="I18" s="506">
        <f>H18+I12</f>
        <v>0</v>
      </c>
      <c r="J18" s="506">
        <f>I18+J12</f>
        <v>0</v>
      </c>
      <c r="K18" s="506">
        <f>J18+K12</f>
        <v>0</v>
      </c>
      <c r="L18" s="506">
        <f>M12+M13</f>
        <v>0</v>
      </c>
      <c r="M18" s="506">
        <f>L18+M12</f>
        <v>0</v>
      </c>
      <c r="N18" s="506">
        <f>M18+N12</f>
        <v>0</v>
      </c>
      <c r="O18" s="506">
        <f>N18+O12</f>
        <v>0</v>
      </c>
      <c r="P18" s="506">
        <f>O18+P12</f>
        <v>0</v>
      </c>
      <c r="Q18" s="506">
        <f>R12+R13</f>
        <v>0</v>
      </c>
      <c r="R18" s="506">
        <f>Q18+R12</f>
        <v>0</v>
      </c>
      <c r="S18" s="506">
        <f>R18+S12</f>
        <v>0</v>
      </c>
      <c r="T18" s="506">
        <f>S18+T12</f>
        <v>0</v>
      </c>
      <c r="U18" s="506">
        <f>T18+U12</f>
        <v>0</v>
      </c>
      <c r="V18" s="506">
        <f>W12+W13</f>
        <v>0</v>
      </c>
      <c r="W18" s="506">
        <f>V18+W12</f>
        <v>0</v>
      </c>
      <c r="X18" s="506">
        <f>W18+X12</f>
        <v>0</v>
      </c>
      <c r="Y18" s="506">
        <f>X18+Y12</f>
        <v>0</v>
      </c>
      <c r="Z18" s="506">
        <f>Y18+Z12</f>
        <v>0</v>
      </c>
      <c r="AA18" s="506">
        <f>AB12+AB13</f>
        <v>0</v>
      </c>
      <c r="AB18" s="506">
        <f>AA18+AB12</f>
        <v>0</v>
      </c>
      <c r="AC18" s="506">
        <f>AB18+AC12</f>
        <v>0</v>
      </c>
      <c r="AD18" s="506">
        <f>AC18+AD12</f>
        <v>0</v>
      </c>
      <c r="AE18" s="506">
        <f>AD18+AE12</f>
        <v>0</v>
      </c>
      <c r="AF18" s="506">
        <f>AG12+AG13</f>
        <v>0</v>
      </c>
      <c r="AG18" s="506">
        <f>AF18+AG12</f>
        <v>0</v>
      </c>
      <c r="AH18" s="506">
        <f>AG18+AH12</f>
        <v>0</v>
      </c>
      <c r="AI18" s="506">
        <f>AH18+AI12</f>
        <v>0</v>
      </c>
      <c r="AJ18" s="506">
        <f>AI18+AJ12</f>
        <v>0</v>
      </c>
      <c r="AK18" s="506">
        <f>AL12+AL13</f>
        <v>0</v>
      </c>
      <c r="AL18" s="506">
        <f>AK18+AL12</f>
        <v>0</v>
      </c>
      <c r="AM18" s="506">
        <f>AL18+AM12</f>
        <v>0</v>
      </c>
      <c r="AN18" s="506">
        <f>AM18+AN12</f>
        <v>0</v>
      </c>
      <c r="AO18" s="506">
        <f>AN18+AO12</f>
        <v>0</v>
      </c>
      <c r="AP18" s="506">
        <f>AQ12+AQ13</f>
        <v>0</v>
      </c>
      <c r="AQ18" s="506">
        <f>AP18+AQ12</f>
        <v>0</v>
      </c>
      <c r="AR18" s="506">
        <f>AQ18+AR12</f>
        <v>0</v>
      </c>
      <c r="AS18" s="506">
        <f>AR18+AS12</f>
        <v>0</v>
      </c>
      <c r="AT18" s="506">
        <f>AS18+AT12</f>
        <v>0</v>
      </c>
      <c r="AU18" s="506">
        <f>AV12+AV13</f>
        <v>0</v>
      </c>
      <c r="AV18" s="506">
        <f>AU18+AV12</f>
        <v>0</v>
      </c>
      <c r="AW18" s="506">
        <f>AV18+AW12</f>
        <v>0</v>
      </c>
      <c r="AX18" s="506">
        <f>AW18+AX12</f>
        <v>0</v>
      </c>
      <c r="AY18" s="506">
        <f>AX18+AY12</f>
        <v>0</v>
      </c>
    </row>
    <row r="19" spans="1:51" ht="31.5" x14ac:dyDescent="0.25">
      <c r="A19" s="255" t="s">
        <v>1887</v>
      </c>
      <c r="B19" s="506"/>
      <c r="C19" s="506">
        <f>C18/C17</f>
        <v>0</v>
      </c>
      <c r="D19" s="506">
        <f>D18/D17</f>
        <v>0</v>
      </c>
      <c r="E19" s="506">
        <f>E18/E17</f>
        <v>0</v>
      </c>
      <c r="F19" s="506">
        <f>F18/F17</f>
        <v>0</v>
      </c>
      <c r="G19" s="506"/>
      <c r="H19" s="506">
        <f>H18/H17</f>
        <v>0</v>
      </c>
      <c r="I19" s="506">
        <f>I18/I17</f>
        <v>0</v>
      </c>
      <c r="J19" s="506">
        <f>J18/J17</f>
        <v>0</v>
      </c>
      <c r="K19" s="506">
        <f>K18/K17</f>
        <v>0</v>
      </c>
      <c r="L19" s="506"/>
      <c r="M19" s="506">
        <f>M18/M17</f>
        <v>0</v>
      </c>
      <c r="N19" s="506">
        <f>N18/N17</f>
        <v>0</v>
      </c>
      <c r="O19" s="506">
        <f>O18/O17</f>
        <v>0</v>
      </c>
      <c r="P19" s="506">
        <f>P18/P17</f>
        <v>0</v>
      </c>
      <c r="Q19" s="506"/>
      <c r="R19" s="506">
        <f>R18/R17</f>
        <v>0</v>
      </c>
      <c r="S19" s="506">
        <f>S18/S17</f>
        <v>0</v>
      </c>
      <c r="T19" s="506">
        <f>T18/T17</f>
        <v>0</v>
      </c>
      <c r="U19" s="506">
        <f>U18/U17</f>
        <v>0</v>
      </c>
      <c r="V19" s="506"/>
      <c r="W19" s="506">
        <f>W18/W17</f>
        <v>0</v>
      </c>
      <c r="X19" s="506">
        <f>X18/X17</f>
        <v>0</v>
      </c>
      <c r="Y19" s="506">
        <f>Y18/Y17</f>
        <v>0</v>
      </c>
      <c r="Z19" s="506">
        <f>Z18/Z17</f>
        <v>0</v>
      </c>
      <c r="AA19" s="506"/>
      <c r="AB19" s="506">
        <f>AB18/AB17</f>
        <v>0</v>
      </c>
      <c r="AC19" s="506">
        <f>AC18/AC17</f>
        <v>0</v>
      </c>
      <c r="AD19" s="506">
        <f>AD18/AD17</f>
        <v>0</v>
      </c>
      <c r="AE19" s="506">
        <f>AE18/AE17</f>
        <v>0</v>
      </c>
      <c r="AF19" s="506"/>
      <c r="AG19" s="506">
        <f>AG18/AG17</f>
        <v>0</v>
      </c>
      <c r="AH19" s="506">
        <f>AH18/AH17</f>
        <v>0</v>
      </c>
      <c r="AI19" s="506">
        <f>AI18/AI17</f>
        <v>0</v>
      </c>
      <c r="AJ19" s="506">
        <f>AJ18/AJ17</f>
        <v>0</v>
      </c>
      <c r="AK19" s="506"/>
      <c r="AL19" s="506">
        <f>AL18/AL17</f>
        <v>0</v>
      </c>
      <c r="AM19" s="506">
        <f>AM18/AM17</f>
        <v>0</v>
      </c>
      <c r="AN19" s="506">
        <f>AN18/AN17</f>
        <v>0</v>
      </c>
      <c r="AO19" s="506">
        <f>AO18/AO17</f>
        <v>0</v>
      </c>
      <c r="AP19" s="506"/>
      <c r="AQ19" s="506">
        <f>AQ18/AQ17</f>
        <v>0</v>
      </c>
      <c r="AR19" s="506">
        <f>AR18/AR17</f>
        <v>0</v>
      </c>
      <c r="AS19" s="506">
        <f>AS18/AS17</f>
        <v>0</v>
      </c>
      <c r="AT19" s="506">
        <f>AT18/AT17</f>
        <v>0</v>
      </c>
      <c r="AU19" s="506"/>
      <c r="AV19" s="506">
        <f>AV18/AV17</f>
        <v>0</v>
      </c>
      <c r="AW19" s="506">
        <f>AW18/AW17</f>
        <v>0</v>
      </c>
      <c r="AX19" s="506">
        <f>AX18/AX17</f>
        <v>0</v>
      </c>
      <c r="AY19" s="506">
        <f>AY18/AY17</f>
        <v>0</v>
      </c>
    </row>
    <row r="20" spans="1:51" x14ac:dyDescent="0.25">
      <c r="A20" s="256" t="s">
        <v>1888</v>
      </c>
      <c r="B20" s="356">
        <f>SUM(C20:F20)</f>
        <v>0</v>
      </c>
      <c r="C20" s="257">
        <f>'налоговые ставки'!$C$15*C19/4</f>
        <v>0</v>
      </c>
      <c r="D20" s="257">
        <f>'налоговые ставки'!$C$15*D19/4</f>
        <v>0</v>
      </c>
      <c r="E20" s="257">
        <f>'налоговые ставки'!$C$15*E19/4</f>
        <v>0</v>
      </c>
      <c r="F20" s="257">
        <f>'налоговые ставки'!$C$15*F19-E20-D20-C20</f>
        <v>0</v>
      </c>
      <c r="G20" s="356">
        <f>SUM(H20:K20)</f>
        <v>0</v>
      </c>
      <c r="H20" s="257">
        <f>'налоговые ставки'!$C$15*H19/4</f>
        <v>0</v>
      </c>
      <c r="I20" s="257">
        <f>'налоговые ставки'!$C$15*I19/4</f>
        <v>0</v>
      </c>
      <c r="J20" s="257">
        <f>'налоговые ставки'!$C$15*J19/4</f>
        <v>0</v>
      </c>
      <c r="K20" s="257">
        <f>'налоговые ставки'!$C$15*K19-J20-I20-H20</f>
        <v>0</v>
      </c>
      <c r="L20" s="356">
        <f>SUM(M20:P20)</f>
        <v>0</v>
      </c>
      <c r="M20" s="257">
        <f>'налоговые ставки'!$C$15*M19/4</f>
        <v>0</v>
      </c>
      <c r="N20" s="257">
        <f>'налоговые ставки'!$C$15*N19/4</f>
        <v>0</v>
      </c>
      <c r="O20" s="257">
        <f>'налоговые ставки'!$C$15*O19/4</f>
        <v>0</v>
      </c>
      <c r="P20" s="257">
        <f>'налоговые ставки'!$C$15*P19-O20-N20-M20</f>
        <v>0</v>
      </c>
      <c r="Q20" s="356">
        <f>SUM(R20:U20)</f>
        <v>0</v>
      </c>
      <c r="R20" s="257">
        <f>'налоговые ставки'!$C$15*R19/4</f>
        <v>0</v>
      </c>
      <c r="S20" s="257">
        <f>'налоговые ставки'!$C$15*S19/4</f>
        <v>0</v>
      </c>
      <c r="T20" s="257">
        <f>'налоговые ставки'!$C$15*T19/4</f>
        <v>0</v>
      </c>
      <c r="U20" s="257">
        <f>'налоговые ставки'!$C$15*U19-T20-S20-R20</f>
        <v>0</v>
      </c>
      <c r="V20" s="356">
        <f>SUM(W20:Z20)</f>
        <v>0</v>
      </c>
      <c r="W20" s="257">
        <f>'налоговые ставки'!$C$15*W19/4</f>
        <v>0</v>
      </c>
      <c r="X20" s="257">
        <f>'налоговые ставки'!$C$15*X19/4</f>
        <v>0</v>
      </c>
      <c r="Y20" s="257">
        <f>'налоговые ставки'!$C$15*Y19/4</f>
        <v>0</v>
      </c>
      <c r="Z20" s="257">
        <f>'налоговые ставки'!$C$15*Z19-Y20-X20-W20</f>
        <v>0</v>
      </c>
      <c r="AA20" s="356">
        <f>SUM(AB20:AE20)</f>
        <v>0</v>
      </c>
      <c r="AB20" s="257">
        <f>'налоговые ставки'!$C$15*AB19/4</f>
        <v>0</v>
      </c>
      <c r="AC20" s="257">
        <f>'налоговые ставки'!$C$15*AC19/4</f>
        <v>0</v>
      </c>
      <c r="AD20" s="257">
        <f>'налоговые ставки'!$C$15*AD19/4</f>
        <v>0</v>
      </c>
      <c r="AE20" s="257">
        <f>'налоговые ставки'!$C$15*AE19-AD20-AC20-AB20</f>
        <v>0</v>
      </c>
      <c r="AF20" s="356">
        <f>SUM(AG20:AJ20)</f>
        <v>0</v>
      </c>
      <c r="AG20" s="257">
        <f>'налоговые ставки'!$C$15*AG19/4</f>
        <v>0</v>
      </c>
      <c r="AH20" s="257">
        <f>'налоговые ставки'!$C$15*AH19/4</f>
        <v>0</v>
      </c>
      <c r="AI20" s="257">
        <f>'налоговые ставки'!$C$15*AI19/4</f>
        <v>0</v>
      </c>
      <c r="AJ20" s="257">
        <f>'налоговые ставки'!$C$15*AJ19-AI20-AH20-AG20</f>
        <v>0</v>
      </c>
      <c r="AK20" s="356">
        <f>SUM(AL20:AO20)</f>
        <v>0</v>
      </c>
      <c r="AL20" s="257">
        <f>'налоговые ставки'!$C$15*AL19/4</f>
        <v>0</v>
      </c>
      <c r="AM20" s="257">
        <f>'налоговые ставки'!$C$15*AM19/4</f>
        <v>0</v>
      </c>
      <c r="AN20" s="257">
        <f>'налоговые ставки'!$C$15*AN19/4</f>
        <v>0</v>
      </c>
      <c r="AO20" s="257">
        <f>'налоговые ставки'!$C$15*AO19-AN20-AM20-AL20</f>
        <v>0</v>
      </c>
      <c r="AP20" s="356">
        <f>SUM(AQ20:AT20)</f>
        <v>0</v>
      </c>
      <c r="AQ20" s="257">
        <f>'налоговые ставки'!$C$15*AQ19/4</f>
        <v>0</v>
      </c>
      <c r="AR20" s="257">
        <f>'налоговые ставки'!$C$15*AR19/4</f>
        <v>0</v>
      </c>
      <c r="AS20" s="257">
        <f>'налоговые ставки'!$C$15*AS19/4</f>
        <v>0</v>
      </c>
      <c r="AT20" s="257">
        <f>'налоговые ставки'!$C$15*AT19-AS20-AR20-AQ20</f>
        <v>0</v>
      </c>
      <c r="AU20" s="356">
        <f>SUM(AV20:AY20)</f>
        <v>0</v>
      </c>
      <c r="AV20" s="257">
        <f>'налоговые ставки'!$C$15*AV19/4</f>
        <v>0</v>
      </c>
      <c r="AW20" s="257">
        <f>'налоговые ставки'!$C$15*AW19/4</f>
        <v>0</v>
      </c>
      <c r="AX20" s="257">
        <f>'налоговые ставки'!$C$15*AX19/4</f>
        <v>0</v>
      </c>
      <c r="AY20" s="257">
        <f>'налоговые ставки'!$C$15*AY19-AX20-AW20-AV20</f>
        <v>0</v>
      </c>
    </row>
    <row r="21" spans="1:51" x14ac:dyDescent="0.25">
      <c r="C21" s="254"/>
      <c r="D21" s="254"/>
      <c r="E21" s="254"/>
      <c r="F21" s="254"/>
      <c r="H21" s="254"/>
      <c r="I21" s="254"/>
      <c r="J21" s="254"/>
      <c r="K21" s="254"/>
      <c r="M21" s="254"/>
      <c r="N21" s="254"/>
      <c r="O21" s="254"/>
      <c r="P21" s="254"/>
      <c r="R21" s="254"/>
      <c r="S21" s="254"/>
      <c r="T21" s="254"/>
      <c r="U21" s="254"/>
      <c r="W21" s="254"/>
      <c r="X21" s="254"/>
      <c r="Y21" s="254"/>
      <c r="Z21" s="254"/>
      <c r="AB21" s="254"/>
      <c r="AC21" s="254"/>
      <c r="AD21" s="254"/>
      <c r="AE21" s="254"/>
      <c r="AG21" s="254"/>
      <c r="AH21" s="254"/>
      <c r="AI21" s="254"/>
      <c r="AJ21" s="254"/>
      <c r="AL21" s="254"/>
      <c r="AM21" s="254"/>
      <c r="AN21" s="254"/>
      <c r="AO21" s="254"/>
      <c r="AQ21" s="254"/>
      <c r="AR21" s="254"/>
      <c r="AS21" s="254"/>
      <c r="AT21" s="254"/>
      <c r="AV21" s="254"/>
      <c r="AW21" s="254"/>
      <c r="AX21" s="254"/>
      <c r="AY21" s="254"/>
    </row>
    <row r="22" spans="1:51" x14ac:dyDescent="0.25">
      <c r="B22" s="252">
        <v>1</v>
      </c>
      <c r="C22" s="252">
        <v>2</v>
      </c>
      <c r="D22" s="252">
        <v>3</v>
      </c>
      <c r="E22" s="252">
        <v>4</v>
      </c>
      <c r="F22" s="252">
        <v>5</v>
      </c>
      <c r="G22" s="252">
        <v>1</v>
      </c>
      <c r="H22" s="252">
        <v>2</v>
      </c>
      <c r="I22" s="252">
        <v>3</v>
      </c>
      <c r="J22" s="252">
        <v>4</v>
      </c>
      <c r="K22" s="252">
        <v>5</v>
      </c>
      <c r="L22" s="252">
        <v>1</v>
      </c>
      <c r="M22" s="252">
        <v>2</v>
      </c>
      <c r="N22" s="252">
        <v>3</v>
      </c>
      <c r="O22" s="252">
        <v>4</v>
      </c>
      <c r="P22" s="252">
        <v>5</v>
      </c>
      <c r="Q22" s="252">
        <v>1</v>
      </c>
      <c r="R22" s="252">
        <v>2</v>
      </c>
      <c r="S22" s="252">
        <v>3</v>
      </c>
      <c r="T22" s="252">
        <v>4</v>
      </c>
      <c r="U22" s="252">
        <v>5</v>
      </c>
      <c r="V22" s="252">
        <v>1</v>
      </c>
      <c r="W22" s="252">
        <v>2</v>
      </c>
      <c r="X22" s="252">
        <v>3</v>
      </c>
      <c r="Y22" s="252">
        <v>4</v>
      </c>
      <c r="Z22" s="252">
        <v>5</v>
      </c>
      <c r="AA22" s="252">
        <v>1</v>
      </c>
      <c r="AB22" s="252">
        <v>2</v>
      </c>
      <c r="AC22" s="252">
        <v>3</v>
      </c>
      <c r="AD22" s="252">
        <v>4</v>
      </c>
      <c r="AE22" s="252">
        <v>5</v>
      </c>
      <c r="AF22" s="252">
        <v>1</v>
      </c>
      <c r="AG22" s="252">
        <v>2</v>
      </c>
      <c r="AH22" s="252">
        <v>3</v>
      </c>
      <c r="AI22" s="252">
        <v>4</v>
      </c>
      <c r="AJ22" s="252">
        <v>5</v>
      </c>
      <c r="AK22" s="252">
        <v>1</v>
      </c>
      <c r="AL22" s="252">
        <v>2</v>
      </c>
      <c r="AM22" s="252">
        <v>3</v>
      </c>
      <c r="AN22" s="252">
        <v>4</v>
      </c>
      <c r="AO22" s="252">
        <v>5</v>
      </c>
      <c r="AP22" s="252">
        <v>1</v>
      </c>
      <c r="AQ22" s="252">
        <v>2</v>
      </c>
      <c r="AR22" s="252">
        <v>3</v>
      </c>
      <c r="AS22" s="252">
        <v>4</v>
      </c>
      <c r="AT22" s="252">
        <v>5</v>
      </c>
      <c r="AU22" s="252">
        <v>1</v>
      </c>
      <c r="AV22" s="252">
        <v>2</v>
      </c>
      <c r="AW22" s="252">
        <v>3</v>
      </c>
      <c r="AX22" s="252">
        <v>4</v>
      </c>
      <c r="AY22" s="252">
        <v>5</v>
      </c>
    </row>
    <row r="23" spans="1:51" ht="47.25" x14ac:dyDescent="0.25">
      <c r="A23" s="255" t="s">
        <v>1886</v>
      </c>
      <c r="B23" s="506">
        <f>C14+C15</f>
        <v>0</v>
      </c>
      <c r="C23" s="506">
        <f>B23+C14</f>
        <v>0</v>
      </c>
      <c r="D23" s="506">
        <f>C23+D14</f>
        <v>0</v>
      </c>
      <c r="E23" s="506">
        <f>D23+E14</f>
        <v>0</v>
      </c>
      <c r="F23" s="506">
        <f>E23+F14</f>
        <v>0</v>
      </c>
      <c r="G23" s="506">
        <f>H14+H15</f>
        <v>0</v>
      </c>
      <c r="H23" s="506">
        <f>G23+H14</f>
        <v>0</v>
      </c>
      <c r="I23" s="506">
        <f>H23+I14</f>
        <v>0</v>
      </c>
      <c r="J23" s="506">
        <f>I23+J14</f>
        <v>0</v>
      </c>
      <c r="K23" s="506">
        <f>J23+K14</f>
        <v>0</v>
      </c>
      <c r="L23" s="506">
        <f>M14+M15</f>
        <v>0</v>
      </c>
      <c r="M23" s="506">
        <f>L23+M14</f>
        <v>0</v>
      </c>
      <c r="N23" s="506">
        <f>M23+N14</f>
        <v>0</v>
      </c>
      <c r="O23" s="506">
        <f>N23+O14</f>
        <v>0</v>
      </c>
      <c r="P23" s="506">
        <f>O23+P14</f>
        <v>0</v>
      </c>
      <c r="Q23" s="506">
        <f>R14+R15</f>
        <v>0</v>
      </c>
      <c r="R23" s="506">
        <f>Q23+R14</f>
        <v>0</v>
      </c>
      <c r="S23" s="506">
        <f>R23+S14</f>
        <v>0</v>
      </c>
      <c r="T23" s="506">
        <f>S23+T14</f>
        <v>0</v>
      </c>
      <c r="U23" s="506">
        <f>T23+U14</f>
        <v>0</v>
      </c>
      <c r="V23" s="506">
        <f>W14+W15</f>
        <v>0</v>
      </c>
      <c r="W23" s="506">
        <f>V23+W14</f>
        <v>0</v>
      </c>
      <c r="X23" s="506">
        <f>W23+X14</f>
        <v>0</v>
      </c>
      <c r="Y23" s="506">
        <f>X23+Y14</f>
        <v>0</v>
      </c>
      <c r="Z23" s="506">
        <f>Y23+Z14</f>
        <v>0</v>
      </c>
      <c r="AA23" s="506">
        <f>AB14+AB15</f>
        <v>0</v>
      </c>
      <c r="AB23" s="506">
        <f>AA23+AB14</f>
        <v>0</v>
      </c>
      <c r="AC23" s="506">
        <f>AB23+AC14</f>
        <v>0</v>
      </c>
      <c r="AD23" s="506">
        <f>AC23+AD14</f>
        <v>0</v>
      </c>
      <c r="AE23" s="506">
        <f>AD23+AE14</f>
        <v>0</v>
      </c>
      <c r="AF23" s="506">
        <f>AG14+AG15</f>
        <v>0</v>
      </c>
      <c r="AG23" s="506">
        <f>AF23+AG14</f>
        <v>0</v>
      </c>
      <c r="AH23" s="506">
        <f>AG23+AH14</f>
        <v>0</v>
      </c>
      <c r="AI23" s="506">
        <f>AH23+AI14</f>
        <v>0</v>
      </c>
      <c r="AJ23" s="506">
        <f>AI23+AJ14</f>
        <v>0</v>
      </c>
      <c r="AK23" s="506">
        <f>AL14+AL15</f>
        <v>0</v>
      </c>
      <c r="AL23" s="506">
        <f>AK23+AL14</f>
        <v>0</v>
      </c>
      <c r="AM23" s="506">
        <f>AL23+AM14</f>
        <v>0</v>
      </c>
      <c r="AN23" s="506">
        <f>AM23+AN14</f>
        <v>0</v>
      </c>
      <c r="AO23" s="506">
        <f>AN23+AO14</f>
        <v>0</v>
      </c>
      <c r="AP23" s="506">
        <f>AQ14+AQ15</f>
        <v>0</v>
      </c>
      <c r="AQ23" s="506">
        <f>AP23+AQ14</f>
        <v>0</v>
      </c>
      <c r="AR23" s="506">
        <f>AQ23+AR14</f>
        <v>0</v>
      </c>
      <c r="AS23" s="506">
        <f>AR23+AS14</f>
        <v>0</v>
      </c>
      <c r="AT23" s="506">
        <f>AS23+AT14</f>
        <v>0</v>
      </c>
      <c r="AU23" s="506">
        <f>AV14+AV15</f>
        <v>0</v>
      </c>
      <c r="AV23" s="506">
        <f>AU23+AV14</f>
        <v>0</v>
      </c>
      <c r="AW23" s="506">
        <f>AV23+AW14</f>
        <v>0</v>
      </c>
      <c r="AX23" s="506">
        <f>AW23+AX14</f>
        <v>0</v>
      </c>
      <c r="AY23" s="506">
        <f>AX23+AY14</f>
        <v>0</v>
      </c>
    </row>
    <row r="24" spans="1:51" ht="31.5" x14ac:dyDescent="0.25">
      <c r="A24" s="255" t="s">
        <v>1887</v>
      </c>
      <c r="B24" s="506"/>
      <c r="C24" s="506">
        <f>C23/C22</f>
        <v>0</v>
      </c>
      <c r="D24" s="506">
        <f>D23/D22</f>
        <v>0</v>
      </c>
      <c r="E24" s="506">
        <f>E23/E22</f>
        <v>0</v>
      </c>
      <c r="F24" s="506">
        <f>F23/F22</f>
        <v>0</v>
      </c>
      <c r="G24" s="506"/>
      <c r="H24" s="506">
        <f>H23/H22</f>
        <v>0</v>
      </c>
      <c r="I24" s="506">
        <f>I23/I22</f>
        <v>0</v>
      </c>
      <c r="J24" s="506">
        <f>J23/J22</f>
        <v>0</v>
      </c>
      <c r="K24" s="506">
        <f>K23/K22</f>
        <v>0</v>
      </c>
      <c r="L24" s="506"/>
      <c r="M24" s="506">
        <f>M23/M22</f>
        <v>0</v>
      </c>
      <c r="N24" s="506">
        <f>N23/N22</f>
        <v>0</v>
      </c>
      <c r="O24" s="506">
        <f>O23/O22</f>
        <v>0</v>
      </c>
      <c r="P24" s="506">
        <f>P23/P22</f>
        <v>0</v>
      </c>
      <c r="Q24" s="506"/>
      <c r="R24" s="506">
        <f>R23/R22</f>
        <v>0</v>
      </c>
      <c r="S24" s="506">
        <f>S23/S22</f>
        <v>0</v>
      </c>
      <c r="T24" s="506">
        <f>T23/T22</f>
        <v>0</v>
      </c>
      <c r="U24" s="506">
        <f>U23/U22</f>
        <v>0</v>
      </c>
      <c r="V24" s="506"/>
      <c r="W24" s="506">
        <f>W23/W22</f>
        <v>0</v>
      </c>
      <c r="X24" s="506">
        <f>X23/X22</f>
        <v>0</v>
      </c>
      <c r="Y24" s="506">
        <f>Y23/Y22</f>
        <v>0</v>
      </c>
      <c r="Z24" s="506">
        <f>Z23/Z22</f>
        <v>0</v>
      </c>
      <c r="AA24" s="506"/>
      <c r="AB24" s="506">
        <f>AB23/AB22</f>
        <v>0</v>
      </c>
      <c r="AC24" s="506">
        <f>AC23/AC22</f>
        <v>0</v>
      </c>
      <c r="AD24" s="506">
        <f>AD23/AD22</f>
        <v>0</v>
      </c>
      <c r="AE24" s="506">
        <f>AE23/AE22</f>
        <v>0</v>
      </c>
      <c r="AF24" s="506"/>
      <c r="AG24" s="506">
        <f>AG23/AG22</f>
        <v>0</v>
      </c>
      <c r="AH24" s="506">
        <f>AH23/AH22</f>
        <v>0</v>
      </c>
      <c r="AI24" s="506">
        <f>AI23/AI22</f>
        <v>0</v>
      </c>
      <c r="AJ24" s="506">
        <f>AJ23/AJ22</f>
        <v>0</v>
      </c>
      <c r="AK24" s="506"/>
      <c r="AL24" s="506">
        <f>AL23/AL22</f>
        <v>0</v>
      </c>
      <c r="AM24" s="506">
        <f>AM23/AM22</f>
        <v>0</v>
      </c>
      <c r="AN24" s="506">
        <f>AN23/AN22</f>
        <v>0</v>
      </c>
      <c r="AO24" s="506">
        <f>AO23/AO22</f>
        <v>0</v>
      </c>
      <c r="AP24" s="506"/>
      <c r="AQ24" s="506">
        <f>AQ23/AQ22</f>
        <v>0</v>
      </c>
      <c r="AR24" s="506">
        <f>AR23/AR22</f>
        <v>0</v>
      </c>
      <c r="AS24" s="506">
        <f>AS23/AS22</f>
        <v>0</v>
      </c>
      <c r="AT24" s="506">
        <f>AT23/AT22</f>
        <v>0</v>
      </c>
      <c r="AU24" s="506"/>
      <c r="AV24" s="506">
        <f>AV23/AV22</f>
        <v>0</v>
      </c>
      <c r="AW24" s="506">
        <f>AW23/AW22</f>
        <v>0</v>
      </c>
      <c r="AX24" s="506">
        <f>AX23/AX22</f>
        <v>0</v>
      </c>
      <c r="AY24" s="506">
        <f>AY23/AY22</f>
        <v>0</v>
      </c>
    </row>
    <row r="25" spans="1:51" x14ac:dyDescent="0.25">
      <c r="A25" s="256" t="s">
        <v>1888</v>
      </c>
      <c r="B25" s="356">
        <f>SUM(C25:F25)</f>
        <v>0</v>
      </c>
      <c r="C25" s="257">
        <f>'налоговые ставки'!$C$15*C24/4</f>
        <v>0</v>
      </c>
      <c r="D25" s="257">
        <f>'налоговые ставки'!$C$15*D24/4</f>
        <v>0</v>
      </c>
      <c r="E25" s="257">
        <f>'налоговые ставки'!$C$15*E24/4</f>
        <v>0</v>
      </c>
      <c r="F25" s="257">
        <f>'налоговые ставки'!$C$15*F24-E25-D25-C25</f>
        <v>0</v>
      </c>
      <c r="G25" s="356">
        <f>SUM(H25:K25)</f>
        <v>0</v>
      </c>
      <c r="H25" s="257">
        <f>'налоговые ставки'!$C$15*H24/4</f>
        <v>0</v>
      </c>
      <c r="I25" s="257">
        <f>'налоговые ставки'!$C$15*I24/4</f>
        <v>0</v>
      </c>
      <c r="J25" s="257">
        <f>'налоговые ставки'!$C$15*J24/4</f>
        <v>0</v>
      </c>
      <c r="K25" s="257">
        <f>'налоговые ставки'!$C$15*K24-J25-I25-H25</f>
        <v>0</v>
      </c>
      <c r="L25" s="356">
        <f>SUM(M25:P25)</f>
        <v>0</v>
      </c>
      <c r="M25" s="257">
        <f>'налоговые ставки'!$C$15*M24/4</f>
        <v>0</v>
      </c>
      <c r="N25" s="257">
        <f>'налоговые ставки'!$C$15*N24/4</f>
        <v>0</v>
      </c>
      <c r="O25" s="257">
        <f>'налоговые ставки'!$C$15*O24/4</f>
        <v>0</v>
      </c>
      <c r="P25" s="257">
        <f>'налоговые ставки'!$C$15*P24-O25-N25-M25</f>
        <v>0</v>
      </c>
      <c r="Q25" s="356">
        <f>SUM(R25:U25)</f>
        <v>0</v>
      </c>
      <c r="R25" s="257">
        <f>'налоговые ставки'!$C$15*R24/4</f>
        <v>0</v>
      </c>
      <c r="S25" s="257">
        <f>'налоговые ставки'!$C$15*S24/4</f>
        <v>0</v>
      </c>
      <c r="T25" s="257">
        <f>'налоговые ставки'!$C$15*T24/4</f>
        <v>0</v>
      </c>
      <c r="U25" s="257">
        <f>'налоговые ставки'!$C$15*U24-T25-S25-R25</f>
        <v>0</v>
      </c>
      <c r="V25" s="356">
        <f>SUM(W25:Z25)</f>
        <v>0</v>
      </c>
      <c r="W25" s="257">
        <f>'налоговые ставки'!$C$15*W24/4</f>
        <v>0</v>
      </c>
      <c r="X25" s="257">
        <f>'налоговые ставки'!$C$15*X24/4</f>
        <v>0</v>
      </c>
      <c r="Y25" s="257">
        <f>'налоговые ставки'!$C$15*Y24/4</f>
        <v>0</v>
      </c>
      <c r="Z25" s="257">
        <f>'налоговые ставки'!$C$15*Z24-Y25-X25-W25</f>
        <v>0</v>
      </c>
      <c r="AA25" s="356">
        <f>SUM(AB25:AE25)</f>
        <v>0</v>
      </c>
      <c r="AB25" s="257">
        <f>'налоговые ставки'!$C$15*AB24/4</f>
        <v>0</v>
      </c>
      <c r="AC25" s="257">
        <f>'налоговые ставки'!$C$15*AC24/4</f>
        <v>0</v>
      </c>
      <c r="AD25" s="257">
        <f>'налоговые ставки'!$C$15*AD24/4</f>
        <v>0</v>
      </c>
      <c r="AE25" s="257">
        <f>'налоговые ставки'!$C$15*AE24-AD25-AC25-AB25</f>
        <v>0</v>
      </c>
      <c r="AF25" s="356">
        <f>SUM(AG25:AJ25)</f>
        <v>0</v>
      </c>
      <c r="AG25" s="257">
        <f>'налоговые ставки'!$C$15*AG24/4</f>
        <v>0</v>
      </c>
      <c r="AH25" s="257">
        <f>'налоговые ставки'!$C$15*AH24/4</f>
        <v>0</v>
      </c>
      <c r="AI25" s="257">
        <f>'налоговые ставки'!$C$15*AI24/4</f>
        <v>0</v>
      </c>
      <c r="AJ25" s="257">
        <f>'налоговые ставки'!$C$15*AJ24-AI25-AH25-AG25</f>
        <v>0</v>
      </c>
      <c r="AK25" s="356">
        <f>SUM(AL25:AO25)</f>
        <v>0</v>
      </c>
      <c r="AL25" s="257">
        <f>'налоговые ставки'!$C$15*AL24/4</f>
        <v>0</v>
      </c>
      <c r="AM25" s="257">
        <f>'налоговые ставки'!$C$15*AM24/4</f>
        <v>0</v>
      </c>
      <c r="AN25" s="257">
        <f>'налоговые ставки'!$C$15*AN24/4</f>
        <v>0</v>
      </c>
      <c r="AO25" s="257">
        <f>'налоговые ставки'!$C$15*AO24-AN25-AM25-AL25</f>
        <v>0</v>
      </c>
      <c r="AP25" s="356">
        <f>SUM(AQ25:AT25)</f>
        <v>0</v>
      </c>
      <c r="AQ25" s="257">
        <f>'налоговые ставки'!$C$15*AQ24/4</f>
        <v>0</v>
      </c>
      <c r="AR25" s="257">
        <f>'налоговые ставки'!$C$15*AR24/4</f>
        <v>0</v>
      </c>
      <c r="AS25" s="257">
        <f>'налоговые ставки'!$C$15*AS24/4</f>
        <v>0</v>
      </c>
      <c r="AT25" s="257">
        <f>'налоговые ставки'!$C$15*AT24-AS25-AR25-AQ25</f>
        <v>0</v>
      </c>
      <c r="AU25" s="356">
        <f>SUM(AV25:AY25)</f>
        <v>0</v>
      </c>
      <c r="AV25" s="257">
        <f>'налоговые ставки'!$C$15*AV24/4</f>
        <v>0</v>
      </c>
      <c r="AW25" s="257">
        <f>'налоговые ставки'!$C$15*AW24/4</f>
        <v>0</v>
      </c>
      <c r="AX25" s="257">
        <f>'налоговые ставки'!$C$15*AX24/4</f>
        <v>0</v>
      </c>
      <c r="AY25" s="257">
        <f>'налоговые ставки'!$C$15*AY24-AX25-AW25-AV25</f>
        <v>0</v>
      </c>
    </row>
    <row r="27" spans="1:51" ht="31.5" x14ac:dyDescent="0.25">
      <c r="A27" s="536" t="s">
        <v>3921</v>
      </c>
      <c r="B27" s="444" t="e">
        <f>B12/B14</f>
        <v>#DIV/0!</v>
      </c>
      <c r="C27" s="247"/>
      <c r="D27" s="247"/>
      <c r="E27" s="247"/>
      <c r="F27" s="247"/>
      <c r="G27" s="444" t="e">
        <f>G12/G14</f>
        <v>#DIV/0!</v>
      </c>
      <c r="H27" s="247"/>
      <c r="I27" s="247"/>
      <c r="J27" s="247"/>
      <c r="K27" s="247"/>
      <c r="L27" s="444" t="e">
        <f>L12/L14</f>
        <v>#DIV/0!</v>
      </c>
      <c r="M27" s="247"/>
      <c r="N27" s="247"/>
      <c r="O27" s="247"/>
      <c r="P27" s="247"/>
      <c r="Q27" s="444" t="e">
        <f>Q12/Q14</f>
        <v>#DIV/0!</v>
      </c>
      <c r="R27" s="247"/>
      <c r="S27" s="247"/>
      <c r="T27" s="247"/>
      <c r="U27" s="247"/>
      <c r="V27" s="444" t="e">
        <f>V12/V14</f>
        <v>#DIV/0!</v>
      </c>
      <c r="W27" s="247"/>
      <c r="X27" s="247"/>
      <c r="Y27" s="247"/>
      <c r="Z27" s="247"/>
      <c r="AA27" s="444" t="e">
        <f>AA12/AA14</f>
        <v>#DIV/0!</v>
      </c>
      <c r="AB27" s="247"/>
      <c r="AC27" s="247"/>
      <c r="AD27" s="247"/>
      <c r="AE27" s="247"/>
      <c r="AF27" s="444" t="e">
        <f>AF12/AF14</f>
        <v>#DIV/0!</v>
      </c>
      <c r="AG27" s="247"/>
      <c r="AH27" s="247"/>
      <c r="AI27" s="247"/>
      <c r="AJ27" s="247"/>
      <c r="AK27" s="444" t="e">
        <f>AK12/AK14</f>
        <v>#DIV/0!</v>
      </c>
      <c r="AL27" s="247"/>
      <c r="AM27" s="247"/>
      <c r="AN27" s="247"/>
      <c r="AO27" s="247"/>
      <c r="AP27" s="444" t="e">
        <f>AP12/AP14</f>
        <v>#DIV/0!</v>
      </c>
      <c r="AQ27" s="247"/>
      <c r="AR27" s="247"/>
      <c r="AS27" s="247"/>
      <c r="AT27" s="247"/>
      <c r="AU27" s="444" t="e">
        <f>AU12/AU14</f>
        <v>#DIV/0!</v>
      </c>
      <c r="AV27" s="247"/>
      <c r="AW27" s="247"/>
      <c r="AX27" s="247"/>
      <c r="AY27" s="247"/>
    </row>
    <row r="30" spans="1:51" ht="33.75" customHeight="1" x14ac:dyDescent="0.25">
      <c r="A30" s="339" t="s">
        <v>3940</v>
      </c>
      <c r="B30" s="247"/>
      <c r="C30" s="458">
        <f>C31</f>
        <v>0</v>
      </c>
      <c r="D30" s="458">
        <f>D31+C30</f>
        <v>0</v>
      </c>
      <c r="E30" s="458">
        <f>E31+D30</f>
        <v>0</v>
      </c>
      <c r="F30" s="458">
        <f>F31+E30</f>
        <v>0</v>
      </c>
      <c r="G30" s="247"/>
      <c r="H30" s="458">
        <f>H31+F30</f>
        <v>0</v>
      </c>
      <c r="I30" s="458">
        <f>I31+H30</f>
        <v>0</v>
      </c>
      <c r="J30" s="458">
        <f>J31+I30</f>
        <v>0</v>
      </c>
      <c r="K30" s="458">
        <f>K31+J30</f>
        <v>0</v>
      </c>
      <c r="L30" s="247"/>
      <c r="M30" s="458">
        <f>M31+K30</f>
        <v>0</v>
      </c>
      <c r="N30" s="458">
        <f>N31+M30</f>
        <v>0</v>
      </c>
      <c r="O30" s="458">
        <f>O31+N30</f>
        <v>0</v>
      </c>
      <c r="P30" s="458">
        <f>P31+O30</f>
        <v>0</v>
      </c>
      <c r="Q30" s="247"/>
      <c r="R30" s="458">
        <f>R31+P30</f>
        <v>0</v>
      </c>
      <c r="S30" s="458">
        <f>S31+R30</f>
        <v>0</v>
      </c>
      <c r="T30" s="458">
        <f>T31+S30</f>
        <v>0</v>
      </c>
      <c r="U30" s="458">
        <f>U31+T30</f>
        <v>0</v>
      </c>
      <c r="V30" s="247"/>
      <c r="W30" s="458">
        <f>W31+U30</f>
        <v>0</v>
      </c>
      <c r="X30" s="458">
        <f>X31+W30</f>
        <v>0</v>
      </c>
      <c r="Y30" s="458">
        <f>Y31+X30</f>
        <v>0</v>
      </c>
      <c r="Z30" s="458">
        <f>Z31+Y30</f>
        <v>0</v>
      </c>
      <c r="AA30" s="247"/>
      <c r="AB30" s="458">
        <f>AB31+Z30</f>
        <v>0</v>
      </c>
      <c r="AC30" s="458">
        <f>AC31+AB30</f>
        <v>0</v>
      </c>
      <c r="AD30" s="458">
        <f>AD31+AC30</f>
        <v>0</v>
      </c>
      <c r="AE30" s="458">
        <f>AE31+AD30</f>
        <v>0</v>
      </c>
      <c r="AF30" s="247"/>
      <c r="AG30" s="458">
        <f>AG31+AE30</f>
        <v>0</v>
      </c>
      <c r="AH30" s="458">
        <f>AH31+AG30</f>
        <v>0</v>
      </c>
      <c r="AI30" s="458">
        <f>AI31+AH30</f>
        <v>0</v>
      </c>
      <c r="AJ30" s="458">
        <f>AJ31+AI30</f>
        <v>0</v>
      </c>
      <c r="AK30" s="247"/>
      <c r="AL30" s="458">
        <f>AL31+AJ30</f>
        <v>0</v>
      </c>
      <c r="AM30" s="458">
        <f>AM31+AL30</f>
        <v>0</v>
      </c>
      <c r="AN30" s="458">
        <f>AN31+AM30</f>
        <v>0</v>
      </c>
      <c r="AO30" s="458">
        <f>AO31+AN30</f>
        <v>0</v>
      </c>
      <c r="AP30" s="247"/>
      <c r="AQ30" s="458">
        <f>AQ31+AO30</f>
        <v>0</v>
      </c>
      <c r="AR30" s="458">
        <f>AR31+AQ30</f>
        <v>0</v>
      </c>
      <c r="AS30" s="458">
        <f>AS31+AR30</f>
        <v>0</v>
      </c>
      <c r="AT30" s="458">
        <f>AT31+AS30</f>
        <v>0</v>
      </c>
      <c r="AU30" s="247"/>
      <c r="AV30" s="458">
        <f>AV31+AT30</f>
        <v>0</v>
      </c>
      <c r="AW30" s="458">
        <f>AW31+AV30</f>
        <v>0</v>
      </c>
      <c r="AX30" s="458">
        <f>AX31+AW30</f>
        <v>0</v>
      </c>
      <c r="AY30" s="458">
        <f>AY31+AX30</f>
        <v>0</v>
      </c>
    </row>
    <row r="31" spans="1:51" ht="18.75" customHeight="1" x14ac:dyDescent="0.25">
      <c r="A31" s="339" t="s">
        <v>3939</v>
      </c>
      <c r="B31" s="247"/>
      <c r="C31" s="458">
        <f>SUM(C32:C43)</f>
        <v>0</v>
      </c>
      <c r="D31" s="458">
        <f>SUM(D32:D43)</f>
        <v>0</v>
      </c>
      <c r="E31" s="458">
        <f>SUM(E32:E43)</f>
        <v>0</v>
      </c>
      <c r="F31" s="458">
        <f>SUM(F32:F43)</f>
        <v>0</v>
      </c>
      <c r="G31" s="247"/>
      <c r="H31" s="458">
        <f>SUM(H32:H43)</f>
        <v>0</v>
      </c>
      <c r="I31" s="458">
        <f>SUM(I32:I43)</f>
        <v>0</v>
      </c>
      <c r="J31" s="458">
        <f>SUM(J32:J43)</f>
        <v>0</v>
      </c>
      <c r="K31" s="458">
        <f>SUM(K32:K43)</f>
        <v>0</v>
      </c>
      <c r="L31" s="247"/>
      <c r="M31" s="458">
        <f>SUM(M32:M43)</f>
        <v>0</v>
      </c>
      <c r="N31" s="458">
        <f>SUM(N32:N43)</f>
        <v>0</v>
      </c>
      <c r="O31" s="458">
        <f>SUM(O32:O43)</f>
        <v>0</v>
      </c>
      <c r="P31" s="458">
        <f>SUM(P32:P43)</f>
        <v>0</v>
      </c>
      <c r="Q31" s="247"/>
      <c r="R31" s="458">
        <f>SUM(R32:R43)</f>
        <v>0</v>
      </c>
      <c r="S31" s="458">
        <f>SUM(S32:S43)</f>
        <v>0</v>
      </c>
      <c r="T31" s="458">
        <f>SUM(T32:T43)</f>
        <v>0</v>
      </c>
      <c r="U31" s="458">
        <f>SUM(U32:U43)</f>
        <v>0</v>
      </c>
      <c r="V31" s="247"/>
      <c r="W31" s="458">
        <f>SUM(W32:W43)</f>
        <v>0</v>
      </c>
      <c r="X31" s="458">
        <f>SUM(X32:X43)</f>
        <v>0</v>
      </c>
      <c r="Y31" s="458">
        <f>SUM(Y32:Y43)</f>
        <v>0</v>
      </c>
      <c r="Z31" s="458">
        <f>SUM(Z32:Z43)</f>
        <v>0</v>
      </c>
      <c r="AA31" s="247"/>
      <c r="AB31" s="458">
        <f>SUM(AB32:AB43)</f>
        <v>0</v>
      </c>
      <c r="AC31" s="458">
        <f>SUM(AC32:AC43)</f>
        <v>0</v>
      </c>
      <c r="AD31" s="458">
        <f>SUM(AD32:AD43)</f>
        <v>0</v>
      </c>
      <c r="AE31" s="458">
        <f>SUM(AE32:AE43)</f>
        <v>0</v>
      </c>
      <c r="AF31" s="247"/>
      <c r="AG31" s="458">
        <f>SUM(AG32:AG43)</f>
        <v>0</v>
      </c>
      <c r="AH31" s="458">
        <f>SUM(AH32:AH43)</f>
        <v>0</v>
      </c>
      <c r="AI31" s="458">
        <f>SUM(AI32:AI43)</f>
        <v>0</v>
      </c>
      <c r="AJ31" s="458">
        <f>SUM(AJ32:AJ43)</f>
        <v>0</v>
      </c>
      <c r="AK31" s="247"/>
      <c r="AL31" s="458">
        <f>SUM(AL32:AL43)</f>
        <v>0</v>
      </c>
      <c r="AM31" s="458">
        <f>SUM(AM32:AM43)</f>
        <v>0</v>
      </c>
      <c r="AN31" s="458">
        <f>SUM(AN32:AN43)</f>
        <v>0</v>
      </c>
      <c r="AO31" s="458">
        <f>SUM(AO32:AO43)</f>
        <v>0</v>
      </c>
      <c r="AP31" s="247"/>
      <c r="AQ31" s="458">
        <f>SUM(AQ32:AQ43)</f>
        <v>0</v>
      </c>
      <c r="AR31" s="458">
        <f>SUM(AR32:AR43)</f>
        <v>0</v>
      </c>
      <c r="AS31" s="458">
        <f>SUM(AS32:AS43)</f>
        <v>0</v>
      </c>
      <c r="AT31" s="458">
        <f>SUM(AT32:AT43)</f>
        <v>0</v>
      </c>
      <c r="AU31" s="247"/>
      <c r="AV31" s="458">
        <f>SUM(AV32:AV43)</f>
        <v>0</v>
      </c>
      <c r="AW31" s="458">
        <f>SUM(AW32:AW43)</f>
        <v>0</v>
      </c>
      <c r="AX31" s="458">
        <f>SUM(AX32:AX43)</f>
        <v>0</v>
      </c>
      <c r="AY31" s="458">
        <f>SUM(AY32:AY43)</f>
        <v>0</v>
      </c>
    </row>
    <row r="32" spans="1:51" ht="36" customHeight="1" x14ac:dyDescent="0.25">
      <c r="A32" s="217" t="s">
        <v>3941</v>
      </c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47"/>
      <c r="AP32" s="247"/>
      <c r="AQ32" s="247"/>
      <c r="AR32" s="247"/>
      <c r="AS32" s="247"/>
      <c r="AT32" s="247"/>
      <c r="AU32" s="247"/>
      <c r="AV32" s="247"/>
      <c r="AW32" s="247"/>
      <c r="AX32" s="247"/>
      <c r="AY32" s="247"/>
    </row>
    <row r="33" spans="1:51" ht="35.25" customHeight="1" x14ac:dyDescent="0.25">
      <c r="A33" s="217" t="s">
        <v>3942</v>
      </c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  <c r="AH33" s="247"/>
      <c r="AI33" s="247"/>
      <c r="AJ33" s="247"/>
      <c r="AK33" s="247"/>
      <c r="AL33" s="247"/>
      <c r="AM33" s="247"/>
      <c r="AN33" s="247"/>
      <c r="AO33" s="247"/>
      <c r="AP33" s="247"/>
      <c r="AQ33" s="247"/>
      <c r="AR33" s="247"/>
      <c r="AS33" s="247"/>
      <c r="AT33" s="247"/>
      <c r="AU33" s="247"/>
      <c r="AV33" s="247"/>
      <c r="AW33" s="247"/>
      <c r="AX33" s="247"/>
      <c r="AY33" s="247"/>
    </row>
    <row r="34" spans="1:51" ht="31.5" x14ac:dyDescent="0.25">
      <c r="A34" s="217" t="s">
        <v>3943</v>
      </c>
      <c r="B34" s="247"/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  <c r="AI34" s="247"/>
      <c r="AJ34" s="247"/>
      <c r="AK34" s="247"/>
      <c r="AL34" s="247"/>
      <c r="AM34" s="247"/>
      <c r="AN34" s="247"/>
      <c r="AO34" s="247"/>
      <c r="AP34" s="247"/>
      <c r="AQ34" s="247"/>
      <c r="AR34" s="247"/>
      <c r="AS34" s="247"/>
      <c r="AT34" s="247"/>
      <c r="AU34" s="247"/>
      <c r="AV34" s="247"/>
      <c r="AW34" s="247"/>
      <c r="AX34" s="247"/>
      <c r="AY34" s="247"/>
    </row>
    <row r="35" spans="1:51" x14ac:dyDescent="0.25">
      <c r="A35" s="217" t="s">
        <v>3938</v>
      </c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  <c r="AI35" s="247"/>
      <c r="AJ35" s="247"/>
      <c r="AK35" s="247"/>
      <c r="AL35" s="247"/>
      <c r="AM35" s="247"/>
      <c r="AN35" s="247"/>
      <c r="AO35" s="247"/>
      <c r="AP35" s="247"/>
      <c r="AQ35" s="247"/>
      <c r="AR35" s="247"/>
      <c r="AS35" s="247"/>
      <c r="AT35" s="247"/>
      <c r="AU35" s="247"/>
      <c r="AV35" s="247"/>
      <c r="AW35" s="247"/>
      <c r="AX35" s="247"/>
      <c r="AY35" s="247"/>
    </row>
    <row r="36" spans="1:51" x14ac:dyDescent="0.25">
      <c r="A36" s="217"/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  <c r="AI36" s="247"/>
      <c r="AJ36" s="247"/>
      <c r="AK36" s="247"/>
      <c r="AL36" s="247"/>
      <c r="AM36" s="247"/>
      <c r="AN36" s="247"/>
      <c r="AO36" s="247"/>
      <c r="AP36" s="247"/>
      <c r="AQ36" s="247"/>
      <c r="AR36" s="247"/>
      <c r="AS36" s="247"/>
      <c r="AT36" s="247"/>
      <c r="AU36" s="247"/>
      <c r="AV36" s="247"/>
      <c r="AW36" s="247"/>
      <c r="AX36" s="247"/>
      <c r="AY36" s="247"/>
    </row>
    <row r="37" spans="1:51" x14ac:dyDescent="0.25">
      <c r="A37" s="217"/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  <c r="AI37" s="247"/>
      <c r="AJ37" s="247"/>
      <c r="AK37" s="247"/>
      <c r="AL37" s="247"/>
      <c r="AM37" s="247"/>
      <c r="AN37" s="247"/>
      <c r="AO37" s="247"/>
      <c r="AP37" s="247"/>
      <c r="AQ37" s="247"/>
      <c r="AR37" s="247"/>
      <c r="AS37" s="247"/>
      <c r="AT37" s="247"/>
      <c r="AU37" s="247"/>
      <c r="AV37" s="247"/>
      <c r="AW37" s="247"/>
      <c r="AX37" s="247"/>
      <c r="AY37" s="247"/>
    </row>
    <row r="38" spans="1:51" x14ac:dyDescent="0.25">
      <c r="A38" s="217"/>
      <c r="B38" s="247"/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  <c r="AI38" s="247"/>
      <c r="AJ38" s="247"/>
      <c r="AK38" s="247"/>
      <c r="AL38" s="247"/>
      <c r="AM38" s="247"/>
      <c r="AN38" s="247"/>
      <c r="AO38" s="247"/>
      <c r="AP38" s="247"/>
      <c r="AQ38" s="247"/>
      <c r="AR38" s="247"/>
      <c r="AS38" s="247"/>
      <c r="AT38" s="247"/>
      <c r="AU38" s="247"/>
      <c r="AV38" s="247"/>
      <c r="AW38" s="247"/>
      <c r="AX38" s="247"/>
      <c r="AY38" s="247"/>
    </row>
    <row r="39" spans="1:51" x14ac:dyDescent="0.25">
      <c r="A39" s="217"/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247"/>
      <c r="AP39" s="247"/>
      <c r="AQ39" s="247"/>
      <c r="AR39" s="247"/>
      <c r="AS39" s="247"/>
      <c r="AT39" s="247"/>
      <c r="AU39" s="247"/>
      <c r="AV39" s="247"/>
      <c r="AW39" s="247"/>
      <c r="AX39" s="247"/>
      <c r="AY39" s="247"/>
    </row>
    <row r="40" spans="1:51" x14ac:dyDescent="0.25">
      <c r="A40" s="217"/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</row>
    <row r="41" spans="1:51" x14ac:dyDescent="0.25">
      <c r="A41" s="217"/>
      <c r="B41" s="247"/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247"/>
      <c r="AI41" s="247"/>
      <c r="AJ41" s="247"/>
      <c r="AK41" s="247"/>
      <c r="AL41" s="247"/>
      <c r="AM41" s="247"/>
      <c r="AN41" s="247"/>
      <c r="AO41" s="247"/>
      <c r="AP41" s="247"/>
      <c r="AQ41" s="247"/>
      <c r="AR41" s="247"/>
      <c r="AS41" s="247"/>
      <c r="AT41" s="247"/>
      <c r="AU41" s="247"/>
      <c r="AV41" s="247"/>
      <c r="AW41" s="247"/>
      <c r="AX41" s="247"/>
      <c r="AY41" s="247"/>
    </row>
    <row r="42" spans="1:51" x14ac:dyDescent="0.25">
      <c r="A42" s="217"/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247"/>
      <c r="AP42" s="247"/>
      <c r="AQ42" s="247"/>
      <c r="AR42" s="247"/>
      <c r="AS42" s="247"/>
      <c r="AT42" s="247"/>
      <c r="AU42" s="247"/>
      <c r="AV42" s="247"/>
      <c r="AW42" s="247"/>
      <c r="AX42" s="247"/>
      <c r="AY42" s="247"/>
    </row>
    <row r="43" spans="1:51" x14ac:dyDescent="0.25">
      <c r="A43" s="217"/>
      <c r="B43" s="247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  <c r="AJ43" s="247"/>
      <c r="AK43" s="247"/>
      <c r="AL43" s="247"/>
      <c r="AM43" s="247"/>
      <c r="AN43" s="247"/>
      <c r="AO43" s="247"/>
      <c r="AP43" s="247"/>
      <c r="AQ43" s="247"/>
      <c r="AR43" s="247"/>
      <c r="AS43" s="247"/>
      <c r="AT43" s="247"/>
      <c r="AU43" s="247"/>
      <c r="AV43" s="247"/>
      <c r="AW43" s="247"/>
      <c r="AX43" s="247"/>
      <c r="AY43" s="247"/>
    </row>
  </sheetData>
  <mergeCells count="11">
    <mergeCell ref="Q5:Q6"/>
    <mergeCell ref="A5:A6"/>
    <mergeCell ref="B5:B6"/>
    <mergeCell ref="G5:G6"/>
    <mergeCell ref="L5:L6"/>
    <mergeCell ref="AP5:AP6"/>
    <mergeCell ref="AU5:AU6"/>
    <mergeCell ref="AF5:AF6"/>
    <mergeCell ref="AK5:AK6"/>
    <mergeCell ref="V5:V6"/>
    <mergeCell ref="AA5:AA6"/>
  </mergeCells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horizontalDpi="300" r:id="rId1"/>
  <headerFooter alignWithMargins="0"/>
  <colBreaks count="3" manualBreakCount="3">
    <brk id="16" min="2" max="24" man="1"/>
    <brk id="31" min="2" max="24" man="1"/>
    <brk id="46" min="2" max="24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4"/>
  <dimension ref="A1:AY43"/>
  <sheetViews>
    <sheetView view="pageBreakPreview" zoomScale="60" zoomScaleNormal="60" workbookViewId="0">
      <selection activeCell="H8" sqref="H8"/>
    </sheetView>
  </sheetViews>
  <sheetFormatPr defaultColWidth="9" defaultRowHeight="15.75" x14ac:dyDescent="0.25"/>
  <cols>
    <col min="1" max="1" width="45.85546875" style="126" customWidth="1"/>
    <col min="2" max="2" width="10.140625" style="126" customWidth="1"/>
    <col min="3" max="4" width="6.42578125" style="126" customWidth="1"/>
    <col min="5" max="5" width="6.42578125" style="126" bestFit="1" customWidth="1"/>
    <col min="6" max="6" width="6.42578125" style="126" customWidth="1"/>
    <col min="7" max="7" width="9.85546875" style="126" customWidth="1"/>
    <col min="8" max="8" width="6.42578125" style="126" customWidth="1"/>
    <col min="9" max="9" width="6.42578125" style="126" bestFit="1" customWidth="1"/>
    <col min="10" max="10" width="6.42578125" style="126" customWidth="1"/>
    <col min="11" max="11" width="6.42578125" style="126" bestFit="1" customWidth="1"/>
    <col min="12" max="12" width="10.5703125" style="126" customWidth="1"/>
    <col min="13" max="13" width="6.42578125" style="126" customWidth="1"/>
    <col min="14" max="16" width="7.42578125" style="126" customWidth="1"/>
    <col min="17" max="17" width="9.85546875" style="126" customWidth="1"/>
    <col min="18" max="21" width="9" style="126" customWidth="1"/>
    <col min="22" max="22" width="9.85546875" style="126" customWidth="1"/>
    <col min="23" max="26" width="9" style="126" customWidth="1"/>
    <col min="27" max="27" width="9.5703125" style="126" customWidth="1"/>
    <col min="28" max="28" width="8.5703125" style="126" customWidth="1"/>
    <col min="29" max="31" width="9" style="126" customWidth="1"/>
    <col min="32" max="32" width="10.42578125" style="126" customWidth="1"/>
    <col min="33" max="36" width="9" style="126" customWidth="1"/>
    <col min="37" max="37" width="10.5703125" style="126" customWidth="1"/>
    <col min="38" max="41" width="9" style="126" customWidth="1"/>
    <col min="42" max="42" width="10.5703125" style="126" customWidth="1"/>
    <col min="43" max="46" width="9" style="126" customWidth="1"/>
    <col min="47" max="47" width="10.5703125" style="126" customWidth="1"/>
    <col min="48" max="51" width="9" style="126" customWidth="1"/>
    <col min="52" max="16384" width="9" style="126"/>
  </cols>
  <sheetData>
    <row r="1" spans="1:51" x14ac:dyDescent="0.25">
      <c r="A1" s="126" t="s">
        <v>1577</v>
      </c>
    </row>
    <row r="2" spans="1:51" x14ac:dyDescent="0.25">
      <c r="A2" s="126" t="s">
        <v>1579</v>
      </c>
    </row>
    <row r="3" spans="1:51" x14ac:dyDescent="0.25">
      <c r="A3" s="32" t="s">
        <v>4177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51" ht="16.5" thickBot="1" x14ac:dyDescent="0.3">
      <c r="B4" s="135">
        <f>Инвестиции!F4</f>
        <v>2023</v>
      </c>
      <c r="C4" s="135"/>
      <c r="D4" s="135"/>
      <c r="E4" s="135"/>
      <c r="F4" s="135"/>
      <c r="G4" s="135">
        <f>Инвестиции!K4</f>
        <v>2024</v>
      </c>
      <c r="H4" s="135"/>
      <c r="I4" s="135"/>
      <c r="J4" s="135"/>
      <c r="K4" s="135"/>
      <c r="L4" s="135">
        <f>Инвестиции!P4</f>
        <v>2025</v>
      </c>
      <c r="M4" s="135"/>
      <c r="N4" s="135"/>
      <c r="O4" s="135"/>
      <c r="P4" s="135"/>
      <c r="Q4" s="135">
        <f>Инвестиции!U4</f>
        <v>2026</v>
      </c>
      <c r="R4" s="135"/>
      <c r="S4" s="135"/>
      <c r="T4" s="135"/>
      <c r="U4" s="135"/>
      <c r="V4" s="135">
        <f>Инвестиции!Z4</f>
        <v>2027</v>
      </c>
      <c r="W4" s="135"/>
      <c r="X4" s="135"/>
      <c r="Y4" s="135"/>
      <c r="Z4" s="135"/>
      <c r="AA4" s="135">
        <f>Инвестиции!AE4</f>
        <v>2028</v>
      </c>
      <c r="AB4" s="135"/>
      <c r="AC4" s="135"/>
      <c r="AD4" s="135"/>
      <c r="AE4" s="135"/>
      <c r="AF4" s="135">
        <f>Инвестиции!AJ4</f>
        <v>2029</v>
      </c>
      <c r="AG4" s="135"/>
      <c r="AH4" s="135"/>
      <c r="AI4" s="135"/>
      <c r="AJ4" s="135"/>
      <c r="AK4" s="135">
        <f>Инвестиции!AO4</f>
        <v>2030</v>
      </c>
      <c r="AL4" s="135"/>
      <c r="AM4" s="135"/>
      <c r="AN4" s="135"/>
      <c r="AO4" s="135"/>
      <c r="AP4" s="135">
        <f>Инвестиции!AT4</f>
        <v>2031</v>
      </c>
      <c r="AQ4" s="135"/>
      <c r="AR4" s="135"/>
      <c r="AS4" s="135"/>
      <c r="AT4" s="135"/>
      <c r="AU4" s="135">
        <f>Инвестиции!AY4</f>
        <v>2032</v>
      </c>
      <c r="AV4" s="135"/>
      <c r="AW4" s="135"/>
      <c r="AX4" s="135"/>
      <c r="AY4" s="135"/>
    </row>
    <row r="5" spans="1:51" ht="16.5" customHeight="1" thickBot="1" x14ac:dyDescent="0.3">
      <c r="A5" s="793" t="s">
        <v>1586</v>
      </c>
      <c r="B5" s="760" t="s">
        <v>3626</v>
      </c>
      <c r="C5" s="245" t="s">
        <v>3490</v>
      </c>
      <c r="D5" s="248"/>
      <c r="E5" s="248"/>
      <c r="F5" s="249"/>
      <c r="G5" s="760" t="s">
        <v>3627</v>
      </c>
      <c r="H5" s="125"/>
      <c r="I5" s="250"/>
      <c r="J5" s="250"/>
      <c r="K5" s="251"/>
      <c r="L5" s="760" t="s">
        <v>3628</v>
      </c>
      <c r="M5" s="125"/>
      <c r="N5" s="250"/>
      <c r="O5" s="250"/>
      <c r="P5" s="251"/>
      <c r="Q5" s="760" t="s">
        <v>3629</v>
      </c>
      <c r="R5" s="125"/>
      <c r="S5" s="250"/>
      <c r="T5" s="250"/>
      <c r="U5" s="251"/>
      <c r="V5" s="760" t="s">
        <v>3631</v>
      </c>
      <c r="W5" s="125"/>
      <c r="X5" s="250"/>
      <c r="Y5" s="250"/>
      <c r="Z5" s="251"/>
      <c r="AA5" s="760" t="s">
        <v>3630</v>
      </c>
      <c r="AB5" s="125"/>
      <c r="AC5" s="250"/>
      <c r="AD5" s="250"/>
      <c r="AE5" s="251"/>
      <c r="AF5" s="760" t="s">
        <v>3735</v>
      </c>
      <c r="AG5" s="125"/>
      <c r="AH5" s="250"/>
      <c r="AI5" s="250"/>
      <c r="AJ5" s="251"/>
      <c r="AK5" s="760" t="s">
        <v>3736</v>
      </c>
      <c r="AL5" s="125"/>
      <c r="AM5" s="250"/>
      <c r="AN5" s="250"/>
      <c r="AO5" s="251"/>
      <c r="AP5" s="760" t="s">
        <v>3746</v>
      </c>
      <c r="AQ5" s="125"/>
      <c r="AR5" s="250"/>
      <c r="AS5" s="250"/>
      <c r="AT5" s="251"/>
      <c r="AU5" s="760" t="s">
        <v>3747</v>
      </c>
      <c r="AV5" s="125"/>
      <c r="AW5" s="250"/>
      <c r="AX5" s="250"/>
      <c r="AY5" s="251"/>
    </row>
    <row r="6" spans="1:51" ht="16.5" thickBot="1" x14ac:dyDescent="0.3">
      <c r="A6" s="798"/>
      <c r="B6" s="797"/>
      <c r="C6" s="127" t="s">
        <v>3621</v>
      </c>
      <c r="D6" s="127" t="s">
        <v>3622</v>
      </c>
      <c r="E6" s="128" t="s">
        <v>3623</v>
      </c>
      <c r="F6" s="127" t="s">
        <v>3624</v>
      </c>
      <c r="G6" s="797"/>
      <c r="H6" s="127"/>
      <c r="I6" s="127"/>
      <c r="J6" s="128"/>
      <c r="K6" s="127"/>
      <c r="L6" s="797"/>
      <c r="M6" s="127"/>
      <c r="N6" s="127"/>
      <c r="O6" s="128"/>
      <c r="P6" s="127"/>
      <c r="Q6" s="797"/>
      <c r="R6" s="127"/>
      <c r="S6" s="127"/>
      <c r="T6" s="128"/>
      <c r="U6" s="127"/>
      <c r="V6" s="797"/>
      <c r="W6" s="127"/>
      <c r="X6" s="127"/>
      <c r="Y6" s="128"/>
      <c r="Z6" s="127"/>
      <c r="AA6" s="797"/>
      <c r="AB6" s="127"/>
      <c r="AC6" s="127"/>
      <c r="AD6" s="128"/>
      <c r="AE6" s="127"/>
      <c r="AF6" s="797"/>
      <c r="AG6" s="127"/>
      <c r="AH6" s="127"/>
      <c r="AI6" s="128"/>
      <c r="AJ6" s="127"/>
      <c r="AK6" s="797"/>
      <c r="AL6" s="127"/>
      <c r="AM6" s="127"/>
      <c r="AN6" s="128"/>
      <c r="AO6" s="127"/>
      <c r="AP6" s="797"/>
      <c r="AQ6" s="127"/>
      <c r="AR6" s="127"/>
      <c r="AS6" s="128"/>
      <c r="AT6" s="127"/>
      <c r="AU6" s="797"/>
      <c r="AV6" s="127"/>
      <c r="AW6" s="127"/>
      <c r="AX6" s="128"/>
      <c r="AY6" s="127"/>
    </row>
    <row r="7" spans="1:51" ht="16.5" thickBot="1" x14ac:dyDescent="0.3">
      <c r="A7" s="129">
        <v>1</v>
      </c>
      <c r="B7" s="129">
        <v>2</v>
      </c>
      <c r="C7" s="129">
        <v>3</v>
      </c>
      <c r="D7" s="129">
        <v>4</v>
      </c>
      <c r="E7" s="129">
        <v>5</v>
      </c>
      <c r="F7" s="129">
        <v>6</v>
      </c>
      <c r="G7" s="129">
        <v>7</v>
      </c>
      <c r="H7" s="129">
        <v>8</v>
      </c>
      <c r="I7" s="129">
        <v>9</v>
      </c>
      <c r="J7" s="129">
        <v>10</v>
      </c>
      <c r="K7" s="129">
        <v>11</v>
      </c>
      <c r="L7" s="129">
        <v>12</v>
      </c>
      <c r="M7" s="129">
        <v>13</v>
      </c>
      <c r="N7" s="129">
        <v>14</v>
      </c>
      <c r="O7" s="129">
        <v>15</v>
      </c>
      <c r="P7" s="129">
        <v>16</v>
      </c>
      <c r="Q7" s="129">
        <v>17</v>
      </c>
      <c r="R7" s="129">
        <v>18</v>
      </c>
      <c r="S7" s="129">
        <v>19</v>
      </c>
      <c r="T7" s="129">
        <v>20</v>
      </c>
      <c r="U7" s="129">
        <v>21</v>
      </c>
      <c r="V7" s="129">
        <v>22</v>
      </c>
      <c r="W7" s="129">
        <v>23</v>
      </c>
      <c r="X7" s="129">
        <v>24</v>
      </c>
      <c r="Y7" s="129">
        <v>25</v>
      </c>
      <c r="Z7" s="129">
        <v>26</v>
      </c>
      <c r="AA7" s="129">
        <v>27</v>
      </c>
      <c r="AB7" s="129">
        <v>28</v>
      </c>
      <c r="AC7" s="129">
        <v>29</v>
      </c>
      <c r="AD7" s="129">
        <v>30</v>
      </c>
      <c r="AE7" s="129">
        <v>31</v>
      </c>
      <c r="AF7" s="129">
        <v>32</v>
      </c>
      <c r="AG7" s="129">
        <v>33</v>
      </c>
      <c r="AH7" s="129">
        <v>34</v>
      </c>
      <c r="AI7" s="129">
        <v>35</v>
      </c>
      <c r="AJ7" s="129">
        <v>36</v>
      </c>
      <c r="AK7" s="129">
        <v>37</v>
      </c>
      <c r="AL7" s="129">
        <v>38</v>
      </c>
      <c r="AM7" s="129">
        <v>39</v>
      </c>
      <c r="AN7" s="129">
        <v>40</v>
      </c>
      <c r="AO7" s="129">
        <v>41</v>
      </c>
      <c r="AP7" s="129">
        <v>42</v>
      </c>
      <c r="AQ7" s="129">
        <v>43</v>
      </c>
      <c r="AR7" s="129">
        <v>44</v>
      </c>
      <c r="AS7" s="129">
        <v>45</v>
      </c>
      <c r="AT7" s="129">
        <v>46</v>
      </c>
      <c r="AU7" s="129">
        <v>47</v>
      </c>
      <c r="AV7" s="129">
        <v>48</v>
      </c>
      <c r="AW7" s="129">
        <v>49</v>
      </c>
      <c r="AX7" s="129">
        <v>50</v>
      </c>
      <c r="AY7" s="129">
        <v>51</v>
      </c>
    </row>
    <row r="8" spans="1:51" ht="47.25" x14ac:dyDescent="0.25">
      <c r="A8" s="246" t="s">
        <v>3740</v>
      </c>
      <c r="B8" s="497">
        <f>F8</f>
        <v>0</v>
      </c>
      <c r="C8" s="498"/>
      <c r="D8" s="499">
        <f>C8-D9</f>
        <v>0</v>
      </c>
      <c r="E8" s="500">
        <f>D8-E9</f>
        <v>0</v>
      </c>
      <c r="F8" s="500">
        <f>E8-F9</f>
        <v>0</v>
      </c>
      <c r="G8" s="497">
        <f>K8</f>
        <v>0</v>
      </c>
      <c r="H8" s="501">
        <f>F8-H9</f>
        <v>0</v>
      </c>
      <c r="I8" s="501">
        <f>H8-I9</f>
        <v>0</v>
      </c>
      <c r="J8" s="501">
        <f>I8-J9</f>
        <v>0</v>
      </c>
      <c r="K8" s="501">
        <f>J8-K9</f>
        <v>0</v>
      </c>
      <c r="L8" s="497">
        <f>P8</f>
        <v>0</v>
      </c>
      <c r="M8" s="501">
        <f>K8-M9</f>
        <v>0</v>
      </c>
      <c r="N8" s="501">
        <f>M8-N9</f>
        <v>0</v>
      </c>
      <c r="O8" s="501">
        <f>N8-O9</f>
        <v>0</v>
      </c>
      <c r="P8" s="501">
        <f>O8-P9</f>
        <v>0</v>
      </c>
      <c r="Q8" s="497">
        <f>U8</f>
        <v>0</v>
      </c>
      <c r="R8" s="501">
        <f>P8-R9</f>
        <v>0</v>
      </c>
      <c r="S8" s="501">
        <f>R8-S9</f>
        <v>0</v>
      </c>
      <c r="T8" s="501">
        <f>S8-T9</f>
        <v>0</v>
      </c>
      <c r="U8" s="501">
        <f>T8-U9</f>
        <v>0</v>
      </c>
      <c r="V8" s="497">
        <f>Z8</f>
        <v>0</v>
      </c>
      <c r="W8" s="501">
        <f>U8-W9</f>
        <v>0</v>
      </c>
      <c r="X8" s="501">
        <f>W8-X9</f>
        <v>0</v>
      </c>
      <c r="Y8" s="501">
        <f>X8-Y9</f>
        <v>0</v>
      </c>
      <c r="Z8" s="501">
        <f>Y8-Z9</f>
        <v>0</v>
      </c>
      <c r="AA8" s="497">
        <f>AE8</f>
        <v>0</v>
      </c>
      <c r="AB8" s="501">
        <f>Z8-AB9</f>
        <v>0</v>
      </c>
      <c r="AC8" s="501">
        <f>AB8-AC9</f>
        <v>0</v>
      </c>
      <c r="AD8" s="501">
        <f>AC8-AD9</f>
        <v>0</v>
      </c>
      <c r="AE8" s="501">
        <f>AD8-AE9</f>
        <v>0</v>
      </c>
      <c r="AF8" s="497">
        <f>AJ8</f>
        <v>0</v>
      </c>
      <c r="AG8" s="501">
        <f>AE8-AG9</f>
        <v>0</v>
      </c>
      <c r="AH8" s="501">
        <f>AG8-AH9</f>
        <v>0</v>
      </c>
      <c r="AI8" s="501">
        <f>AH8-AI9</f>
        <v>0</v>
      </c>
      <c r="AJ8" s="501">
        <f>AI8-AJ9</f>
        <v>0</v>
      </c>
      <c r="AK8" s="497">
        <f>AO8</f>
        <v>0</v>
      </c>
      <c r="AL8" s="501">
        <f>AJ8-AL9</f>
        <v>0</v>
      </c>
      <c r="AM8" s="501">
        <f>AL8-AM9</f>
        <v>0</v>
      </c>
      <c r="AN8" s="501">
        <f>AM8-AN9</f>
        <v>0</v>
      </c>
      <c r="AO8" s="501">
        <f>AN8-AO9</f>
        <v>0</v>
      </c>
      <c r="AP8" s="497">
        <f>AT8</f>
        <v>0</v>
      </c>
      <c r="AQ8" s="501">
        <f>AO8-AQ9</f>
        <v>0</v>
      </c>
      <c r="AR8" s="501">
        <f>AQ8-AR9</f>
        <v>0</v>
      </c>
      <c r="AS8" s="501">
        <f>AR8-AS9</f>
        <v>0</v>
      </c>
      <c r="AT8" s="501">
        <f>AS8-AT9</f>
        <v>0</v>
      </c>
      <c r="AU8" s="497">
        <f>AY8</f>
        <v>0</v>
      </c>
      <c r="AV8" s="501">
        <f>AT8-AV9</f>
        <v>0</v>
      </c>
      <c r="AW8" s="501">
        <f>AV8-AW9</f>
        <v>0</v>
      </c>
      <c r="AX8" s="501">
        <f>AW8-AX9</f>
        <v>0</v>
      </c>
      <c r="AY8" s="501">
        <f>AX8-AY9</f>
        <v>0</v>
      </c>
    </row>
    <row r="9" spans="1:51" ht="31.5" x14ac:dyDescent="0.25">
      <c r="A9" s="246" t="s">
        <v>3572</v>
      </c>
      <c r="B9" s="497">
        <f>SUM(C9:F9)</f>
        <v>0</v>
      </c>
      <c r="C9" s="502"/>
      <c r="D9" s="500"/>
      <c r="E9" s="500"/>
      <c r="F9" s="500"/>
      <c r="G9" s="497">
        <f>SUM(H9:K9)</f>
        <v>0</v>
      </c>
      <c r="H9" s="500"/>
      <c r="I9" s="500"/>
      <c r="J9" s="500"/>
      <c r="K9" s="500"/>
      <c r="L9" s="497">
        <f>SUM(M9:P9)</f>
        <v>0</v>
      </c>
      <c r="M9" s="500"/>
      <c r="N9" s="500"/>
      <c r="O9" s="500"/>
      <c r="P9" s="500"/>
      <c r="Q9" s="497">
        <f>SUM(R9:U9)</f>
        <v>0</v>
      </c>
      <c r="R9" s="500"/>
      <c r="S9" s="500"/>
      <c r="T9" s="500"/>
      <c r="U9" s="500"/>
      <c r="V9" s="497">
        <f>SUM(W9:Z9)</f>
        <v>0</v>
      </c>
      <c r="W9" s="500"/>
      <c r="X9" s="500"/>
      <c r="Y9" s="500"/>
      <c r="Z9" s="500"/>
      <c r="AA9" s="497">
        <f>SUM(AB9:AE9)</f>
        <v>0</v>
      </c>
      <c r="AB9" s="500"/>
      <c r="AC9" s="500"/>
      <c r="AD9" s="500"/>
      <c r="AE9" s="503"/>
      <c r="AF9" s="497">
        <f>SUM(AG9:AJ9)</f>
        <v>0</v>
      </c>
      <c r="AG9" s="500"/>
      <c r="AH9" s="500"/>
      <c r="AI9" s="500"/>
      <c r="AJ9" s="503"/>
      <c r="AK9" s="497">
        <f>SUM(AL9:AO9)</f>
        <v>0</v>
      </c>
      <c r="AL9" s="500"/>
      <c r="AM9" s="500"/>
      <c r="AN9" s="500"/>
      <c r="AO9" s="503"/>
      <c r="AP9" s="497">
        <f>SUM(AQ9:AT9)</f>
        <v>0</v>
      </c>
      <c r="AQ9" s="500"/>
      <c r="AR9" s="500"/>
      <c r="AS9" s="500"/>
      <c r="AT9" s="503"/>
      <c r="AU9" s="497">
        <f>SUM(AV9:AY9)</f>
        <v>0</v>
      </c>
      <c r="AV9" s="500"/>
      <c r="AW9" s="500"/>
      <c r="AX9" s="500"/>
      <c r="AY9" s="503"/>
    </row>
    <row r="10" spans="1:51" ht="68.25" customHeight="1" x14ac:dyDescent="0.25">
      <c r="A10" s="246" t="s">
        <v>3741</v>
      </c>
      <c r="B10" s="497">
        <f>F10</f>
        <v>0</v>
      </c>
      <c r="C10" s="498"/>
      <c r="D10" s="503">
        <f>C10-D11</f>
        <v>0</v>
      </c>
      <c r="E10" s="500">
        <f>D10-E11</f>
        <v>0</v>
      </c>
      <c r="F10" s="500">
        <f>E10-F11</f>
        <v>0</v>
      </c>
      <c r="G10" s="497">
        <f>K10</f>
        <v>0</v>
      </c>
      <c r="H10" s="501">
        <f>F10-H11</f>
        <v>0</v>
      </c>
      <c r="I10" s="501">
        <f>H10-I11</f>
        <v>0</v>
      </c>
      <c r="J10" s="501">
        <f>I10-J11</f>
        <v>0</v>
      </c>
      <c r="K10" s="501">
        <f>J10-K11</f>
        <v>0</v>
      </c>
      <c r="L10" s="497">
        <f>P10</f>
        <v>0</v>
      </c>
      <c r="M10" s="501">
        <f>K10-M11</f>
        <v>0</v>
      </c>
      <c r="N10" s="501">
        <f>M10-N11</f>
        <v>0</v>
      </c>
      <c r="O10" s="501">
        <f>N10-O11</f>
        <v>0</v>
      </c>
      <c r="P10" s="501">
        <f>O10-P11</f>
        <v>0</v>
      </c>
      <c r="Q10" s="497">
        <f>U10</f>
        <v>0</v>
      </c>
      <c r="R10" s="501">
        <f>P10-R11</f>
        <v>0</v>
      </c>
      <c r="S10" s="501">
        <f>R10-S11</f>
        <v>0</v>
      </c>
      <c r="T10" s="501">
        <f>S10-T11</f>
        <v>0</v>
      </c>
      <c r="U10" s="501">
        <f>T10-U11</f>
        <v>0</v>
      </c>
      <c r="V10" s="497">
        <f>Z10</f>
        <v>0</v>
      </c>
      <c r="W10" s="501">
        <f>U10-W11</f>
        <v>0</v>
      </c>
      <c r="X10" s="501">
        <f>W10-X11</f>
        <v>0</v>
      </c>
      <c r="Y10" s="501">
        <f>X10-Y11</f>
        <v>0</v>
      </c>
      <c r="Z10" s="501">
        <f>Y10-Z11</f>
        <v>0</v>
      </c>
      <c r="AA10" s="497">
        <f>AE10</f>
        <v>0</v>
      </c>
      <c r="AB10" s="501">
        <f>Z10-AB11</f>
        <v>0</v>
      </c>
      <c r="AC10" s="501">
        <f>AB10-AC11</f>
        <v>0</v>
      </c>
      <c r="AD10" s="501">
        <f>AC10-AD11</f>
        <v>0</v>
      </c>
      <c r="AE10" s="501">
        <f>AD10-AE11</f>
        <v>0</v>
      </c>
      <c r="AF10" s="497">
        <f>AJ10</f>
        <v>0</v>
      </c>
      <c r="AG10" s="501">
        <f>AE10-AG11</f>
        <v>0</v>
      </c>
      <c r="AH10" s="501">
        <f>AG10-AH11</f>
        <v>0</v>
      </c>
      <c r="AI10" s="501">
        <f>AH10-AI11</f>
        <v>0</v>
      </c>
      <c r="AJ10" s="501">
        <f>AI10-AJ11</f>
        <v>0</v>
      </c>
      <c r="AK10" s="497">
        <f>AO10</f>
        <v>0</v>
      </c>
      <c r="AL10" s="501">
        <f>AJ10-AL11</f>
        <v>0</v>
      </c>
      <c r="AM10" s="501">
        <f>AL10-AM11</f>
        <v>0</v>
      </c>
      <c r="AN10" s="501">
        <f>AM10-AN11</f>
        <v>0</v>
      </c>
      <c r="AO10" s="501">
        <f>AN10-AO11</f>
        <v>0</v>
      </c>
      <c r="AP10" s="497">
        <f>AT10</f>
        <v>0</v>
      </c>
      <c r="AQ10" s="501">
        <f>AO10-AQ11</f>
        <v>0</v>
      </c>
      <c r="AR10" s="501">
        <f>AQ10-AR11</f>
        <v>0</v>
      </c>
      <c r="AS10" s="501">
        <f>AR10-AS11</f>
        <v>0</v>
      </c>
      <c r="AT10" s="501">
        <f>AS10-AT11</f>
        <v>0</v>
      </c>
      <c r="AU10" s="497">
        <f>AY10</f>
        <v>0</v>
      </c>
      <c r="AV10" s="501">
        <f>AT10-AV11</f>
        <v>0</v>
      </c>
      <c r="AW10" s="501">
        <f>AV10-AW11</f>
        <v>0</v>
      </c>
      <c r="AX10" s="501">
        <f>AW10-AX11</f>
        <v>0</v>
      </c>
      <c r="AY10" s="501">
        <f>AX10-AY11</f>
        <v>0</v>
      </c>
    </row>
    <row r="11" spans="1:51" ht="47.25" x14ac:dyDescent="0.25">
      <c r="A11" s="246" t="s">
        <v>3573</v>
      </c>
      <c r="B11" s="497">
        <f>SUM(C11:F11)</f>
        <v>0</v>
      </c>
      <c r="C11" s="500"/>
      <c r="D11" s="500"/>
      <c r="E11" s="500"/>
      <c r="F11" s="500"/>
      <c r="G11" s="497">
        <f>SUM(H11:K11)</f>
        <v>0</v>
      </c>
      <c r="H11" s="500"/>
      <c r="I11" s="500"/>
      <c r="J11" s="500"/>
      <c r="K11" s="500"/>
      <c r="L11" s="497">
        <f>SUM(M11:P11)</f>
        <v>0</v>
      </c>
      <c r="M11" s="500"/>
      <c r="N11" s="500"/>
      <c r="O11" s="500"/>
      <c r="P11" s="500"/>
      <c r="Q11" s="497">
        <f>SUM(R11:U11)</f>
        <v>0</v>
      </c>
      <c r="R11" s="500"/>
      <c r="S11" s="500"/>
      <c r="T11" s="500"/>
      <c r="U11" s="500"/>
      <c r="V11" s="497">
        <f>SUM(W11:Z11)</f>
        <v>0</v>
      </c>
      <c r="W11" s="500"/>
      <c r="X11" s="500"/>
      <c r="Y11" s="500"/>
      <c r="Z11" s="500"/>
      <c r="AA11" s="497">
        <f>SUM(AB11:AE11)</f>
        <v>0</v>
      </c>
      <c r="AB11" s="500"/>
      <c r="AC11" s="500"/>
      <c r="AD11" s="500"/>
      <c r="AE11" s="503"/>
      <c r="AF11" s="497">
        <f>SUM(AG11:AJ11)</f>
        <v>0</v>
      </c>
      <c r="AG11" s="500"/>
      <c r="AH11" s="500"/>
      <c r="AI11" s="500"/>
      <c r="AJ11" s="503"/>
      <c r="AK11" s="497">
        <f>SUM(AL11:AO11)</f>
        <v>0</v>
      </c>
      <c r="AL11" s="500"/>
      <c r="AM11" s="500"/>
      <c r="AN11" s="500"/>
      <c r="AO11" s="503"/>
      <c r="AP11" s="497">
        <f>SUM(AQ11:AT11)</f>
        <v>0</v>
      </c>
      <c r="AQ11" s="500"/>
      <c r="AR11" s="500"/>
      <c r="AS11" s="500"/>
      <c r="AT11" s="503"/>
      <c r="AU11" s="497">
        <f>SUM(AV11:AY11)</f>
        <v>0</v>
      </c>
      <c r="AV11" s="500"/>
      <c r="AW11" s="500"/>
      <c r="AX11" s="500"/>
      <c r="AY11" s="503"/>
    </row>
    <row r="12" spans="1:51" ht="50.25" customHeight="1" x14ac:dyDescent="0.25">
      <c r="A12" s="246" t="s">
        <v>3742</v>
      </c>
      <c r="B12" s="504">
        <f>SUM(B8,B10)</f>
        <v>0</v>
      </c>
      <c r="C12" s="503">
        <f t="shared" ref="C12:AE13" si="0">SUM(C8,C10)</f>
        <v>0</v>
      </c>
      <c r="D12" s="503">
        <f t="shared" si="0"/>
        <v>0</v>
      </c>
      <c r="E12" s="503">
        <f t="shared" si="0"/>
        <v>0</v>
      </c>
      <c r="F12" s="503">
        <f t="shared" si="0"/>
        <v>0</v>
      </c>
      <c r="G12" s="504">
        <f t="shared" si="0"/>
        <v>0</v>
      </c>
      <c r="H12" s="503">
        <f t="shared" si="0"/>
        <v>0</v>
      </c>
      <c r="I12" s="503">
        <f t="shared" si="0"/>
        <v>0</v>
      </c>
      <c r="J12" s="503">
        <f t="shared" si="0"/>
        <v>0</v>
      </c>
      <c r="K12" s="503">
        <f t="shared" si="0"/>
        <v>0</v>
      </c>
      <c r="L12" s="504">
        <f t="shared" si="0"/>
        <v>0</v>
      </c>
      <c r="M12" s="503">
        <f t="shared" si="0"/>
        <v>0</v>
      </c>
      <c r="N12" s="503">
        <f t="shared" si="0"/>
        <v>0</v>
      </c>
      <c r="O12" s="503">
        <f t="shared" si="0"/>
        <v>0</v>
      </c>
      <c r="P12" s="503">
        <f t="shared" si="0"/>
        <v>0</v>
      </c>
      <c r="Q12" s="504">
        <f t="shared" si="0"/>
        <v>0</v>
      </c>
      <c r="R12" s="503">
        <f t="shared" si="0"/>
        <v>0</v>
      </c>
      <c r="S12" s="503">
        <f t="shared" si="0"/>
        <v>0</v>
      </c>
      <c r="T12" s="503">
        <f t="shared" si="0"/>
        <v>0</v>
      </c>
      <c r="U12" s="503">
        <f t="shared" si="0"/>
        <v>0</v>
      </c>
      <c r="V12" s="504">
        <f t="shared" si="0"/>
        <v>0</v>
      </c>
      <c r="W12" s="503">
        <f t="shared" si="0"/>
        <v>0</v>
      </c>
      <c r="X12" s="503">
        <f t="shared" si="0"/>
        <v>0</v>
      </c>
      <c r="Y12" s="503">
        <f t="shared" si="0"/>
        <v>0</v>
      </c>
      <c r="Z12" s="503">
        <f t="shared" si="0"/>
        <v>0</v>
      </c>
      <c r="AA12" s="504">
        <f t="shared" si="0"/>
        <v>0</v>
      </c>
      <c r="AB12" s="503">
        <f t="shared" si="0"/>
        <v>0</v>
      </c>
      <c r="AC12" s="503">
        <f t="shared" si="0"/>
        <v>0</v>
      </c>
      <c r="AD12" s="503">
        <f t="shared" si="0"/>
        <v>0</v>
      </c>
      <c r="AE12" s="503">
        <f t="shared" si="0"/>
        <v>0</v>
      </c>
      <c r="AF12" s="504">
        <f>SUM(AF8,AF10)</f>
        <v>0</v>
      </c>
      <c r="AG12" s="503">
        <f t="shared" ref="AG12:AY13" si="1">SUM(AG8,AG10)</f>
        <v>0</v>
      </c>
      <c r="AH12" s="503">
        <f t="shared" si="1"/>
        <v>0</v>
      </c>
      <c r="AI12" s="503">
        <f t="shared" si="1"/>
        <v>0</v>
      </c>
      <c r="AJ12" s="503">
        <f t="shared" si="1"/>
        <v>0</v>
      </c>
      <c r="AK12" s="504">
        <f>SUM(AK8,AK10)</f>
        <v>0</v>
      </c>
      <c r="AL12" s="503">
        <f t="shared" si="1"/>
        <v>0</v>
      </c>
      <c r="AM12" s="503">
        <f t="shared" si="1"/>
        <v>0</v>
      </c>
      <c r="AN12" s="503">
        <f t="shared" si="1"/>
        <v>0</v>
      </c>
      <c r="AO12" s="503">
        <f t="shared" si="1"/>
        <v>0</v>
      </c>
      <c r="AP12" s="504">
        <f t="shared" si="1"/>
        <v>0</v>
      </c>
      <c r="AQ12" s="503">
        <f t="shared" si="1"/>
        <v>0</v>
      </c>
      <c r="AR12" s="503">
        <f t="shared" si="1"/>
        <v>0</v>
      </c>
      <c r="AS12" s="503">
        <f t="shared" si="1"/>
        <v>0</v>
      </c>
      <c r="AT12" s="503">
        <f t="shared" si="1"/>
        <v>0</v>
      </c>
      <c r="AU12" s="504">
        <f t="shared" si="1"/>
        <v>0</v>
      </c>
      <c r="AV12" s="503">
        <f t="shared" si="1"/>
        <v>0</v>
      </c>
      <c r="AW12" s="503">
        <f t="shared" si="1"/>
        <v>0</v>
      </c>
      <c r="AX12" s="503">
        <f t="shared" si="1"/>
        <v>0</v>
      </c>
      <c r="AY12" s="503">
        <f t="shared" si="1"/>
        <v>0</v>
      </c>
    </row>
    <row r="13" spans="1:51" ht="34.5" customHeight="1" x14ac:dyDescent="0.25">
      <c r="A13" s="246" t="s">
        <v>3575</v>
      </c>
      <c r="B13" s="497">
        <f>SUM(C13:F13)</f>
        <v>0</v>
      </c>
      <c r="C13" s="503">
        <f t="shared" si="0"/>
        <v>0</v>
      </c>
      <c r="D13" s="503">
        <f>SUM(D9,D11)</f>
        <v>0</v>
      </c>
      <c r="E13" s="503">
        <f t="shared" si="0"/>
        <v>0</v>
      </c>
      <c r="F13" s="503">
        <f t="shared" si="0"/>
        <v>0</v>
      </c>
      <c r="G13" s="497">
        <f>SUM(H13:K13)</f>
        <v>0</v>
      </c>
      <c r="H13" s="503">
        <f t="shared" si="0"/>
        <v>0</v>
      </c>
      <c r="I13" s="503">
        <f t="shared" si="0"/>
        <v>0</v>
      </c>
      <c r="J13" s="503">
        <f t="shared" si="0"/>
        <v>0</v>
      </c>
      <c r="K13" s="503">
        <f t="shared" si="0"/>
        <v>0</v>
      </c>
      <c r="L13" s="497">
        <f>SUM(M13:P13)</f>
        <v>0</v>
      </c>
      <c r="M13" s="503">
        <f t="shared" si="0"/>
        <v>0</v>
      </c>
      <c r="N13" s="503">
        <f t="shared" si="0"/>
        <v>0</v>
      </c>
      <c r="O13" s="503">
        <f t="shared" si="0"/>
        <v>0</v>
      </c>
      <c r="P13" s="503">
        <f t="shared" si="0"/>
        <v>0</v>
      </c>
      <c r="Q13" s="497">
        <f>SUM(R13:U13)</f>
        <v>0</v>
      </c>
      <c r="R13" s="503">
        <f t="shared" si="0"/>
        <v>0</v>
      </c>
      <c r="S13" s="503">
        <f t="shared" si="0"/>
        <v>0</v>
      </c>
      <c r="T13" s="503">
        <f t="shared" si="0"/>
        <v>0</v>
      </c>
      <c r="U13" s="503">
        <f t="shared" si="0"/>
        <v>0</v>
      </c>
      <c r="V13" s="497">
        <f>SUM(W13:Z13)</f>
        <v>0</v>
      </c>
      <c r="W13" s="503">
        <f t="shared" si="0"/>
        <v>0</v>
      </c>
      <c r="X13" s="503">
        <f t="shared" si="0"/>
        <v>0</v>
      </c>
      <c r="Y13" s="503">
        <f t="shared" si="0"/>
        <v>0</v>
      </c>
      <c r="Z13" s="503">
        <f t="shared" si="0"/>
        <v>0</v>
      </c>
      <c r="AA13" s="497">
        <f>SUM(AB13:AE13)</f>
        <v>0</v>
      </c>
      <c r="AB13" s="503">
        <f t="shared" si="0"/>
        <v>0</v>
      </c>
      <c r="AC13" s="503">
        <f t="shared" si="0"/>
        <v>0</v>
      </c>
      <c r="AD13" s="503">
        <f t="shared" si="0"/>
        <v>0</v>
      </c>
      <c r="AE13" s="503">
        <f t="shared" si="0"/>
        <v>0</v>
      </c>
      <c r="AF13" s="497">
        <f>SUM(AG13:AJ13)</f>
        <v>0</v>
      </c>
      <c r="AG13" s="503">
        <f t="shared" si="1"/>
        <v>0</v>
      </c>
      <c r="AH13" s="503">
        <f t="shared" si="1"/>
        <v>0</v>
      </c>
      <c r="AI13" s="503">
        <f t="shared" si="1"/>
        <v>0</v>
      </c>
      <c r="AJ13" s="503">
        <f t="shared" si="1"/>
        <v>0</v>
      </c>
      <c r="AK13" s="497">
        <f>SUM(AL13:AO13)</f>
        <v>0</v>
      </c>
      <c r="AL13" s="503">
        <f t="shared" si="1"/>
        <v>0</v>
      </c>
      <c r="AM13" s="503">
        <f t="shared" si="1"/>
        <v>0</v>
      </c>
      <c r="AN13" s="503">
        <f t="shared" si="1"/>
        <v>0</v>
      </c>
      <c r="AO13" s="503">
        <f t="shared" si="1"/>
        <v>0</v>
      </c>
      <c r="AP13" s="497">
        <f>SUM(AQ13:AT13)</f>
        <v>0</v>
      </c>
      <c r="AQ13" s="503">
        <f t="shared" si="1"/>
        <v>0</v>
      </c>
      <c r="AR13" s="503">
        <f t="shared" si="1"/>
        <v>0</v>
      </c>
      <c r="AS13" s="503">
        <f t="shared" si="1"/>
        <v>0</v>
      </c>
      <c r="AT13" s="503">
        <f t="shared" si="1"/>
        <v>0</v>
      </c>
      <c r="AU13" s="497">
        <f>SUM(AV13:AY13)</f>
        <v>0</v>
      </c>
      <c r="AV13" s="503">
        <f t="shared" si="1"/>
        <v>0</v>
      </c>
      <c r="AW13" s="503">
        <f t="shared" si="1"/>
        <v>0</v>
      </c>
      <c r="AX13" s="503">
        <f t="shared" si="1"/>
        <v>0</v>
      </c>
      <c r="AY13" s="503">
        <f t="shared" si="1"/>
        <v>0</v>
      </c>
    </row>
    <row r="14" spans="1:51" ht="35.25" customHeight="1" x14ac:dyDescent="0.25">
      <c r="A14" s="246" t="s">
        <v>3771</v>
      </c>
      <c r="B14" s="497">
        <f>F14</f>
        <v>0</v>
      </c>
      <c r="C14" s="500">
        <f>C12</f>
        <v>0</v>
      </c>
      <c r="D14" s="500">
        <f t="shared" ref="C14:F15" si="2">D12</f>
        <v>0</v>
      </c>
      <c r="E14" s="500">
        <f t="shared" si="2"/>
        <v>0</v>
      </c>
      <c r="F14" s="500">
        <f t="shared" si="2"/>
        <v>0</v>
      </c>
      <c r="G14" s="497">
        <f>K14</f>
        <v>0</v>
      </c>
      <c r="H14" s="500">
        <f>H12</f>
        <v>0</v>
      </c>
      <c r="I14" s="500">
        <f t="shared" ref="H14:K15" si="3">I12</f>
        <v>0</v>
      </c>
      <c r="J14" s="500">
        <f t="shared" si="3"/>
        <v>0</v>
      </c>
      <c r="K14" s="500">
        <f t="shared" si="3"/>
        <v>0</v>
      </c>
      <c r="L14" s="497">
        <f>P14</f>
        <v>0</v>
      </c>
      <c r="M14" s="500">
        <f t="shared" ref="M14:P15" si="4">M12</f>
        <v>0</v>
      </c>
      <c r="N14" s="500">
        <f t="shared" si="4"/>
        <v>0</v>
      </c>
      <c r="O14" s="500">
        <f t="shared" si="4"/>
        <v>0</v>
      </c>
      <c r="P14" s="500">
        <f t="shared" si="4"/>
        <v>0</v>
      </c>
      <c r="Q14" s="497">
        <f>U14</f>
        <v>0</v>
      </c>
      <c r="R14" s="500">
        <f t="shared" ref="R14:U15" si="5">R12</f>
        <v>0</v>
      </c>
      <c r="S14" s="500">
        <f t="shared" si="5"/>
        <v>0</v>
      </c>
      <c r="T14" s="500">
        <f t="shared" si="5"/>
        <v>0</v>
      </c>
      <c r="U14" s="500">
        <f t="shared" si="5"/>
        <v>0</v>
      </c>
      <c r="V14" s="497">
        <f>Z14</f>
        <v>0</v>
      </c>
      <c r="W14" s="500">
        <f t="shared" ref="W14:Z15" si="6">W12</f>
        <v>0</v>
      </c>
      <c r="X14" s="500">
        <f t="shared" si="6"/>
        <v>0</v>
      </c>
      <c r="Y14" s="500">
        <f t="shared" si="6"/>
        <v>0</v>
      </c>
      <c r="Z14" s="500">
        <f t="shared" si="6"/>
        <v>0</v>
      </c>
      <c r="AA14" s="497">
        <f>AE14</f>
        <v>0</v>
      </c>
      <c r="AB14" s="500">
        <f t="shared" ref="AB14:AE15" si="7">AB12</f>
        <v>0</v>
      </c>
      <c r="AC14" s="500">
        <f t="shared" si="7"/>
        <v>0</v>
      </c>
      <c r="AD14" s="500">
        <f t="shared" si="7"/>
        <v>0</v>
      </c>
      <c r="AE14" s="500">
        <f t="shared" si="7"/>
        <v>0</v>
      </c>
      <c r="AF14" s="497">
        <f>AJ14</f>
        <v>0</v>
      </c>
      <c r="AG14" s="500">
        <f t="shared" ref="AG14:AJ15" si="8">AG12</f>
        <v>0</v>
      </c>
      <c r="AH14" s="500">
        <f t="shared" si="8"/>
        <v>0</v>
      </c>
      <c r="AI14" s="500">
        <f t="shared" si="8"/>
        <v>0</v>
      </c>
      <c r="AJ14" s="500">
        <f t="shared" si="8"/>
        <v>0</v>
      </c>
      <c r="AK14" s="497">
        <f>AO14</f>
        <v>0</v>
      </c>
      <c r="AL14" s="500">
        <f t="shared" ref="AL14:AO15" si="9">AL12</f>
        <v>0</v>
      </c>
      <c r="AM14" s="500">
        <f t="shared" si="9"/>
        <v>0</v>
      </c>
      <c r="AN14" s="500">
        <f t="shared" si="9"/>
        <v>0</v>
      </c>
      <c r="AO14" s="500">
        <f t="shared" si="9"/>
        <v>0</v>
      </c>
      <c r="AP14" s="497">
        <f>AT14</f>
        <v>0</v>
      </c>
      <c r="AQ14" s="500">
        <f t="shared" ref="AQ14:AT15" si="10">AQ12</f>
        <v>0</v>
      </c>
      <c r="AR14" s="500">
        <f t="shared" si="10"/>
        <v>0</v>
      </c>
      <c r="AS14" s="500">
        <f t="shared" si="10"/>
        <v>0</v>
      </c>
      <c r="AT14" s="500">
        <f t="shared" si="10"/>
        <v>0</v>
      </c>
      <c r="AU14" s="497">
        <f>AY14</f>
        <v>0</v>
      </c>
      <c r="AV14" s="500">
        <f t="shared" ref="AV14:AY15" si="11">AV12</f>
        <v>0</v>
      </c>
      <c r="AW14" s="500">
        <f t="shared" si="11"/>
        <v>0</v>
      </c>
      <c r="AX14" s="500">
        <f t="shared" si="11"/>
        <v>0</v>
      </c>
      <c r="AY14" s="500">
        <f t="shared" si="11"/>
        <v>0</v>
      </c>
    </row>
    <row r="15" spans="1:51" ht="31.5" x14ac:dyDescent="0.25">
      <c r="A15" s="217" t="s">
        <v>3772</v>
      </c>
      <c r="B15" s="497">
        <f>SUM(C15:F15)</f>
        <v>0</v>
      </c>
      <c r="C15" s="505">
        <f t="shared" si="2"/>
        <v>0</v>
      </c>
      <c r="D15" s="505">
        <f t="shared" si="2"/>
        <v>0</v>
      </c>
      <c r="E15" s="505">
        <f t="shared" si="2"/>
        <v>0</v>
      </c>
      <c r="F15" s="505">
        <f t="shared" si="2"/>
        <v>0</v>
      </c>
      <c r="G15" s="497">
        <f>SUM(H15:K15)</f>
        <v>0</v>
      </c>
      <c r="H15" s="505">
        <f t="shared" si="3"/>
        <v>0</v>
      </c>
      <c r="I15" s="505">
        <f t="shared" si="3"/>
        <v>0</v>
      </c>
      <c r="J15" s="505">
        <f t="shared" si="3"/>
        <v>0</v>
      </c>
      <c r="K15" s="505">
        <f t="shared" si="3"/>
        <v>0</v>
      </c>
      <c r="L15" s="497">
        <f>SUM(M15:P15)</f>
        <v>0</v>
      </c>
      <c r="M15" s="505">
        <f t="shared" si="4"/>
        <v>0</v>
      </c>
      <c r="N15" s="505">
        <f t="shared" si="4"/>
        <v>0</v>
      </c>
      <c r="O15" s="505">
        <f t="shared" si="4"/>
        <v>0</v>
      </c>
      <c r="P15" s="505">
        <f t="shared" si="4"/>
        <v>0</v>
      </c>
      <c r="Q15" s="497">
        <f>SUM(R15:U15)</f>
        <v>0</v>
      </c>
      <c r="R15" s="505">
        <f t="shared" si="5"/>
        <v>0</v>
      </c>
      <c r="S15" s="505">
        <f t="shared" si="5"/>
        <v>0</v>
      </c>
      <c r="T15" s="505">
        <f t="shared" si="5"/>
        <v>0</v>
      </c>
      <c r="U15" s="505">
        <f t="shared" si="5"/>
        <v>0</v>
      </c>
      <c r="V15" s="497">
        <f>SUM(W15:Z15)</f>
        <v>0</v>
      </c>
      <c r="W15" s="505">
        <f t="shared" si="6"/>
        <v>0</v>
      </c>
      <c r="X15" s="505">
        <f t="shared" si="6"/>
        <v>0</v>
      </c>
      <c r="Y15" s="505">
        <f t="shared" si="6"/>
        <v>0</v>
      </c>
      <c r="Z15" s="505">
        <f t="shared" si="6"/>
        <v>0</v>
      </c>
      <c r="AA15" s="497">
        <f>SUM(AB15:AE15)</f>
        <v>0</v>
      </c>
      <c r="AB15" s="505">
        <f t="shared" si="7"/>
        <v>0</v>
      </c>
      <c r="AC15" s="505">
        <f t="shared" si="7"/>
        <v>0</v>
      </c>
      <c r="AD15" s="505">
        <f t="shared" si="7"/>
        <v>0</v>
      </c>
      <c r="AE15" s="505">
        <f t="shared" si="7"/>
        <v>0</v>
      </c>
      <c r="AF15" s="497">
        <f>SUM(AG15:AJ15)</f>
        <v>0</v>
      </c>
      <c r="AG15" s="505">
        <f t="shared" si="8"/>
        <v>0</v>
      </c>
      <c r="AH15" s="505">
        <f t="shared" si="8"/>
        <v>0</v>
      </c>
      <c r="AI15" s="505">
        <f t="shared" si="8"/>
        <v>0</v>
      </c>
      <c r="AJ15" s="505">
        <f t="shared" si="8"/>
        <v>0</v>
      </c>
      <c r="AK15" s="497">
        <f>SUM(AL15:AO15)</f>
        <v>0</v>
      </c>
      <c r="AL15" s="505">
        <f t="shared" si="9"/>
        <v>0</v>
      </c>
      <c r="AM15" s="505">
        <f t="shared" si="9"/>
        <v>0</v>
      </c>
      <c r="AN15" s="505">
        <f t="shared" si="9"/>
        <v>0</v>
      </c>
      <c r="AO15" s="505">
        <f t="shared" si="9"/>
        <v>0</v>
      </c>
      <c r="AP15" s="497">
        <f>SUM(AQ15:AT15)</f>
        <v>0</v>
      </c>
      <c r="AQ15" s="505">
        <f t="shared" si="10"/>
        <v>0</v>
      </c>
      <c r="AR15" s="505">
        <f t="shared" si="10"/>
        <v>0</v>
      </c>
      <c r="AS15" s="505">
        <f t="shared" si="10"/>
        <v>0</v>
      </c>
      <c r="AT15" s="505">
        <f t="shared" si="10"/>
        <v>0</v>
      </c>
      <c r="AU15" s="497">
        <f>SUM(AV15:AY15)</f>
        <v>0</v>
      </c>
      <c r="AV15" s="505">
        <f t="shared" si="11"/>
        <v>0</v>
      </c>
      <c r="AW15" s="505">
        <f t="shared" si="11"/>
        <v>0</v>
      </c>
      <c r="AX15" s="505">
        <f t="shared" si="11"/>
        <v>0</v>
      </c>
      <c r="AY15" s="505">
        <f t="shared" si="11"/>
        <v>0</v>
      </c>
    </row>
    <row r="16" spans="1:51" x14ac:dyDescent="0.25">
      <c r="A16" s="126" t="s">
        <v>1584</v>
      </c>
    </row>
    <row r="17" spans="1:51" x14ac:dyDescent="0.25">
      <c r="B17" s="252">
        <v>1</v>
      </c>
      <c r="C17" s="252">
        <v>2</v>
      </c>
      <c r="D17" s="252">
        <v>3</v>
      </c>
      <c r="E17" s="252">
        <v>4</v>
      </c>
      <c r="F17" s="252">
        <v>5</v>
      </c>
      <c r="G17" s="252">
        <v>1</v>
      </c>
      <c r="H17" s="252">
        <v>2</v>
      </c>
      <c r="I17" s="252">
        <v>3</v>
      </c>
      <c r="J17" s="252">
        <v>4</v>
      </c>
      <c r="K17" s="252">
        <v>5</v>
      </c>
      <c r="L17" s="252">
        <v>1</v>
      </c>
      <c r="M17" s="252">
        <v>2</v>
      </c>
      <c r="N17" s="252">
        <v>3</v>
      </c>
      <c r="O17" s="252">
        <v>4</v>
      </c>
      <c r="P17" s="252">
        <v>5</v>
      </c>
      <c r="Q17" s="252">
        <v>1</v>
      </c>
      <c r="R17" s="252">
        <v>2</v>
      </c>
      <c r="S17" s="252">
        <v>3</v>
      </c>
      <c r="T17" s="252">
        <v>4</v>
      </c>
      <c r="U17" s="252">
        <v>5</v>
      </c>
      <c r="V17" s="252">
        <v>1</v>
      </c>
      <c r="W17" s="252">
        <v>2</v>
      </c>
      <c r="X17" s="252">
        <v>3</v>
      </c>
      <c r="Y17" s="252">
        <v>4</v>
      </c>
      <c r="Z17" s="252">
        <v>5</v>
      </c>
      <c r="AA17" s="252">
        <v>1</v>
      </c>
      <c r="AB17" s="252">
        <v>2</v>
      </c>
      <c r="AC17" s="252">
        <v>3</v>
      </c>
      <c r="AD17" s="252">
        <v>4</v>
      </c>
      <c r="AE17" s="252">
        <v>5</v>
      </c>
      <c r="AF17" s="252">
        <v>1</v>
      </c>
      <c r="AG17" s="252">
        <v>2</v>
      </c>
      <c r="AH17" s="252">
        <v>3</v>
      </c>
      <c r="AI17" s="252">
        <v>4</v>
      </c>
      <c r="AJ17" s="252">
        <v>5</v>
      </c>
      <c r="AK17" s="252">
        <v>1</v>
      </c>
      <c r="AL17" s="252">
        <v>2</v>
      </c>
      <c r="AM17" s="252">
        <v>3</v>
      </c>
      <c r="AN17" s="252">
        <v>4</v>
      </c>
      <c r="AO17" s="252">
        <v>5</v>
      </c>
      <c r="AP17" s="252">
        <v>1</v>
      </c>
      <c r="AQ17" s="252">
        <v>2</v>
      </c>
      <c r="AR17" s="252">
        <v>3</v>
      </c>
      <c r="AS17" s="252">
        <v>4</v>
      </c>
      <c r="AT17" s="252">
        <v>5</v>
      </c>
      <c r="AU17" s="252">
        <v>1</v>
      </c>
      <c r="AV17" s="252">
        <v>2</v>
      </c>
      <c r="AW17" s="252">
        <v>3</v>
      </c>
      <c r="AX17" s="252">
        <v>4</v>
      </c>
      <c r="AY17" s="252">
        <v>5</v>
      </c>
    </row>
    <row r="18" spans="1:51" ht="52.5" customHeight="1" x14ac:dyDescent="0.25">
      <c r="A18" s="255" t="s">
        <v>1889</v>
      </c>
      <c r="B18" s="506">
        <f>C12+C13</f>
        <v>0</v>
      </c>
      <c r="C18" s="506">
        <f>B18+C12</f>
        <v>0</v>
      </c>
      <c r="D18" s="506">
        <f>C18+D12</f>
        <v>0</v>
      </c>
      <c r="E18" s="506">
        <f>D18+E12</f>
        <v>0</v>
      </c>
      <c r="F18" s="506">
        <f>E18+F12</f>
        <v>0</v>
      </c>
      <c r="G18" s="506">
        <f>H12+H13</f>
        <v>0</v>
      </c>
      <c r="H18" s="506">
        <f>G18+H12</f>
        <v>0</v>
      </c>
      <c r="I18" s="506">
        <f>H18+I12</f>
        <v>0</v>
      </c>
      <c r="J18" s="506">
        <f>I18+J12</f>
        <v>0</v>
      </c>
      <c r="K18" s="506">
        <f>J18+K12</f>
        <v>0</v>
      </c>
      <c r="L18" s="506">
        <f>M12+M13</f>
        <v>0</v>
      </c>
      <c r="M18" s="506">
        <f>L18+M12</f>
        <v>0</v>
      </c>
      <c r="N18" s="506">
        <f>M18+N12</f>
        <v>0</v>
      </c>
      <c r="O18" s="506">
        <f>N18+O12</f>
        <v>0</v>
      </c>
      <c r="P18" s="506">
        <f>O18+P12</f>
        <v>0</v>
      </c>
      <c r="Q18" s="506">
        <f>R12+R13</f>
        <v>0</v>
      </c>
      <c r="R18" s="506">
        <f>Q18+R12</f>
        <v>0</v>
      </c>
      <c r="S18" s="506">
        <f>R18+S12</f>
        <v>0</v>
      </c>
      <c r="T18" s="506">
        <f>S18+T12</f>
        <v>0</v>
      </c>
      <c r="U18" s="506">
        <f>T18+U12</f>
        <v>0</v>
      </c>
      <c r="V18" s="506">
        <f>W12+W13</f>
        <v>0</v>
      </c>
      <c r="W18" s="506">
        <f>V18+W12</f>
        <v>0</v>
      </c>
      <c r="X18" s="506">
        <f>W18+X12</f>
        <v>0</v>
      </c>
      <c r="Y18" s="506">
        <f>X18+Y12</f>
        <v>0</v>
      </c>
      <c r="Z18" s="506">
        <f>Y18+Z12</f>
        <v>0</v>
      </c>
      <c r="AA18" s="506">
        <f>AB12+AB13</f>
        <v>0</v>
      </c>
      <c r="AB18" s="506">
        <f>AA18+AB12</f>
        <v>0</v>
      </c>
      <c r="AC18" s="506">
        <f>AB18+AC12</f>
        <v>0</v>
      </c>
      <c r="AD18" s="506">
        <f>AC18+AD12</f>
        <v>0</v>
      </c>
      <c r="AE18" s="506">
        <f>AD18+AE12</f>
        <v>0</v>
      </c>
      <c r="AF18" s="506">
        <f>AG12+AG13</f>
        <v>0</v>
      </c>
      <c r="AG18" s="506">
        <f>AF18+AG12</f>
        <v>0</v>
      </c>
      <c r="AH18" s="506">
        <f>AG18+AH12</f>
        <v>0</v>
      </c>
      <c r="AI18" s="506">
        <f>AH18+AI12</f>
        <v>0</v>
      </c>
      <c r="AJ18" s="506">
        <f>AI18+AJ12</f>
        <v>0</v>
      </c>
      <c r="AK18" s="506">
        <f>AL12+AL13</f>
        <v>0</v>
      </c>
      <c r="AL18" s="506">
        <f>AK18+AL12</f>
        <v>0</v>
      </c>
      <c r="AM18" s="506">
        <f>AL18+AM12</f>
        <v>0</v>
      </c>
      <c r="AN18" s="506">
        <f>AM18+AN12</f>
        <v>0</v>
      </c>
      <c r="AO18" s="506">
        <f>AN18+AO12</f>
        <v>0</v>
      </c>
      <c r="AP18" s="506">
        <f>AQ12+AQ13</f>
        <v>0</v>
      </c>
      <c r="AQ18" s="506">
        <f>AP18+AQ12</f>
        <v>0</v>
      </c>
      <c r="AR18" s="506">
        <f>AQ18+AR12</f>
        <v>0</v>
      </c>
      <c r="AS18" s="506">
        <f>AR18+AS12</f>
        <v>0</v>
      </c>
      <c r="AT18" s="506">
        <f>AS18+AT12</f>
        <v>0</v>
      </c>
      <c r="AU18" s="506">
        <f>AV12+AV13</f>
        <v>0</v>
      </c>
      <c r="AV18" s="506">
        <f>AU18+AV12</f>
        <v>0</v>
      </c>
      <c r="AW18" s="506">
        <f>AV18+AW12</f>
        <v>0</v>
      </c>
      <c r="AX18" s="506">
        <f>AW18+AX12</f>
        <v>0</v>
      </c>
      <c r="AY18" s="506">
        <f>AX18+AY12</f>
        <v>0</v>
      </c>
    </row>
    <row r="19" spans="1:51" ht="31.5" x14ac:dyDescent="0.25">
      <c r="A19" s="255" t="s">
        <v>1887</v>
      </c>
      <c r="B19" s="506"/>
      <c r="C19" s="506">
        <f>C18/C17</f>
        <v>0</v>
      </c>
      <c r="D19" s="506">
        <f>D18/D17</f>
        <v>0</v>
      </c>
      <c r="E19" s="506">
        <f>E18/E17</f>
        <v>0</v>
      </c>
      <c r="F19" s="506">
        <f>F18/F17</f>
        <v>0</v>
      </c>
      <c r="G19" s="506"/>
      <c r="H19" s="506">
        <f>H18/H17</f>
        <v>0</v>
      </c>
      <c r="I19" s="506">
        <f>I18/I17</f>
        <v>0</v>
      </c>
      <c r="J19" s="506">
        <f>J18/J17</f>
        <v>0</v>
      </c>
      <c r="K19" s="506">
        <f>K18/K17</f>
        <v>0</v>
      </c>
      <c r="L19" s="506"/>
      <c r="M19" s="506">
        <f>M18/M17</f>
        <v>0</v>
      </c>
      <c r="N19" s="506">
        <f>N18/N17</f>
        <v>0</v>
      </c>
      <c r="O19" s="506">
        <f>O18/O17</f>
        <v>0</v>
      </c>
      <c r="P19" s="506">
        <f>P18/P17</f>
        <v>0</v>
      </c>
      <c r="Q19" s="506"/>
      <c r="R19" s="506">
        <f>R18/R17</f>
        <v>0</v>
      </c>
      <c r="S19" s="506">
        <f>S18/S17</f>
        <v>0</v>
      </c>
      <c r="T19" s="506">
        <f>T18/T17</f>
        <v>0</v>
      </c>
      <c r="U19" s="506">
        <f>U18/U17</f>
        <v>0</v>
      </c>
      <c r="V19" s="506"/>
      <c r="W19" s="506">
        <f>W18/W17</f>
        <v>0</v>
      </c>
      <c r="X19" s="506">
        <f>X18/X17</f>
        <v>0</v>
      </c>
      <c r="Y19" s="506">
        <f>Y18/Y17</f>
        <v>0</v>
      </c>
      <c r="Z19" s="506">
        <f>Z18/Z17</f>
        <v>0</v>
      </c>
      <c r="AA19" s="506"/>
      <c r="AB19" s="506">
        <f>AB18/AB17</f>
        <v>0</v>
      </c>
      <c r="AC19" s="506">
        <f>AC18/AC17</f>
        <v>0</v>
      </c>
      <c r="AD19" s="506">
        <f>AD18/AD17</f>
        <v>0</v>
      </c>
      <c r="AE19" s="506">
        <f>AE18/AE17</f>
        <v>0</v>
      </c>
      <c r="AF19" s="506"/>
      <c r="AG19" s="506">
        <f>AG18/AG17</f>
        <v>0</v>
      </c>
      <c r="AH19" s="506">
        <f>AH18/AH17</f>
        <v>0</v>
      </c>
      <c r="AI19" s="506">
        <f>AI18/AI17</f>
        <v>0</v>
      </c>
      <c r="AJ19" s="506">
        <f>AJ18/AJ17</f>
        <v>0</v>
      </c>
      <c r="AK19" s="506"/>
      <c r="AL19" s="506">
        <f>AL18/AL17</f>
        <v>0</v>
      </c>
      <c r="AM19" s="506">
        <f>AM18/AM17</f>
        <v>0</v>
      </c>
      <c r="AN19" s="506">
        <f>AN18/AN17</f>
        <v>0</v>
      </c>
      <c r="AO19" s="506">
        <f>AO18/AO17</f>
        <v>0</v>
      </c>
      <c r="AP19" s="506"/>
      <c r="AQ19" s="506">
        <f>AQ18/AQ17</f>
        <v>0</v>
      </c>
      <c r="AR19" s="506">
        <f>AR18/AR17</f>
        <v>0</v>
      </c>
      <c r="AS19" s="506">
        <f>AS18/AS17</f>
        <v>0</v>
      </c>
      <c r="AT19" s="506">
        <f>AT18/AT17</f>
        <v>0</v>
      </c>
      <c r="AU19" s="506"/>
      <c r="AV19" s="506">
        <f>AV18/AV17</f>
        <v>0</v>
      </c>
      <c r="AW19" s="506">
        <f>AW18/AW17</f>
        <v>0</v>
      </c>
      <c r="AX19" s="506">
        <f>AX18/AX17</f>
        <v>0</v>
      </c>
      <c r="AY19" s="506">
        <f>AY18/AY17</f>
        <v>0</v>
      </c>
    </row>
    <row r="20" spans="1:51" x14ac:dyDescent="0.25">
      <c r="A20" s="256" t="s">
        <v>1888</v>
      </c>
      <c r="B20" s="356">
        <f>SUM(C20:F20)</f>
        <v>0</v>
      </c>
      <c r="C20" s="257">
        <f>'налоговые ставки'!$C$15*C19/4</f>
        <v>0</v>
      </c>
      <c r="D20" s="257">
        <f>'налоговые ставки'!$C$15*D19/4</f>
        <v>0</v>
      </c>
      <c r="E20" s="257">
        <f>'налоговые ставки'!$C$15*E19/4</f>
        <v>0</v>
      </c>
      <c r="F20" s="257">
        <f>'налоговые ставки'!$C$15*F19-E20-D20-C20</f>
        <v>0</v>
      </c>
      <c r="G20" s="356">
        <f>SUM(H20:K20)</f>
        <v>0</v>
      </c>
      <c r="H20" s="257">
        <f>'налоговые ставки'!$C$15*H19/4</f>
        <v>0</v>
      </c>
      <c r="I20" s="257">
        <f>'налоговые ставки'!$C$15*I19/4</f>
        <v>0</v>
      </c>
      <c r="J20" s="257">
        <f>'налоговые ставки'!$C$15*J19/4</f>
        <v>0</v>
      </c>
      <c r="K20" s="257">
        <f>'налоговые ставки'!$C$15*K19-J20-I20-H20</f>
        <v>0</v>
      </c>
      <c r="L20" s="356">
        <f>SUM(M20:P20)</f>
        <v>0</v>
      </c>
      <c r="M20" s="257">
        <f>'налоговые ставки'!$C$15*M19/4</f>
        <v>0</v>
      </c>
      <c r="N20" s="257">
        <f>'налоговые ставки'!$C$15*N19/4</f>
        <v>0</v>
      </c>
      <c r="O20" s="257">
        <f>'налоговые ставки'!$C$15*O19/4</f>
        <v>0</v>
      </c>
      <c r="P20" s="257">
        <f>'налоговые ставки'!$C$15*P19-O20-N20-M20</f>
        <v>0</v>
      </c>
      <c r="Q20" s="356">
        <f>SUM(R20:U20)</f>
        <v>0</v>
      </c>
      <c r="R20" s="257">
        <f>'налоговые ставки'!$C$15*R19/4</f>
        <v>0</v>
      </c>
      <c r="S20" s="257">
        <f>'налоговые ставки'!$C$15*S19/4</f>
        <v>0</v>
      </c>
      <c r="T20" s="257">
        <f>'налоговые ставки'!$C$15*T19/4</f>
        <v>0</v>
      </c>
      <c r="U20" s="257">
        <f>'налоговые ставки'!$C$15*U19-T20-S20-R20</f>
        <v>0</v>
      </c>
      <c r="V20" s="356">
        <f>SUM(W20:Z20)</f>
        <v>0</v>
      </c>
      <c r="W20" s="257">
        <f>'налоговые ставки'!$C$15*W19/4</f>
        <v>0</v>
      </c>
      <c r="X20" s="257">
        <f>'налоговые ставки'!$C$15*X19/4</f>
        <v>0</v>
      </c>
      <c r="Y20" s="257">
        <f>'налоговые ставки'!$C$15*Y19/4</f>
        <v>0</v>
      </c>
      <c r="Z20" s="257">
        <f>'налоговые ставки'!$C$15*Z19-Y20-X20-W20</f>
        <v>0</v>
      </c>
      <c r="AA20" s="356">
        <f>SUM(AB20:AE20)</f>
        <v>0</v>
      </c>
      <c r="AB20" s="257">
        <f>'налоговые ставки'!$C$15*AB19/4</f>
        <v>0</v>
      </c>
      <c r="AC20" s="257">
        <f>'налоговые ставки'!$C$15*AC19/4</f>
        <v>0</v>
      </c>
      <c r="AD20" s="257">
        <f>'налоговые ставки'!$C$15*AD19/4</f>
        <v>0</v>
      </c>
      <c r="AE20" s="257">
        <f>'налоговые ставки'!$C$15*AE19-AD20-AC20-AB20</f>
        <v>0</v>
      </c>
      <c r="AF20" s="356">
        <f>SUM(AG20:AJ20)</f>
        <v>0</v>
      </c>
      <c r="AG20" s="257">
        <f>'налоговые ставки'!$C$15*AG19/4</f>
        <v>0</v>
      </c>
      <c r="AH20" s="257">
        <f>'налоговые ставки'!$C$15*AH19/4</f>
        <v>0</v>
      </c>
      <c r="AI20" s="257">
        <f>'налоговые ставки'!$C$15*AI19/4</f>
        <v>0</v>
      </c>
      <c r="AJ20" s="257">
        <f>'налоговые ставки'!$C$15*AJ19-AI20-AH20-AG20</f>
        <v>0</v>
      </c>
      <c r="AK20" s="356">
        <f>SUM(AL20:AO20)</f>
        <v>0</v>
      </c>
      <c r="AL20" s="257">
        <f>'налоговые ставки'!$C$15*AL19/4</f>
        <v>0</v>
      </c>
      <c r="AM20" s="257">
        <f>'налоговые ставки'!$C$15*AM19/4</f>
        <v>0</v>
      </c>
      <c r="AN20" s="257">
        <f>'налоговые ставки'!$C$15*AN19/4</f>
        <v>0</v>
      </c>
      <c r="AO20" s="257">
        <f>'налоговые ставки'!$C$15*AO19-AN20-AM20-AL20</f>
        <v>0</v>
      </c>
      <c r="AP20" s="356">
        <f>SUM(AQ20:AT20)</f>
        <v>0</v>
      </c>
      <c r="AQ20" s="257">
        <f>'налоговые ставки'!$C$15*AQ19/4</f>
        <v>0</v>
      </c>
      <c r="AR20" s="257">
        <f>'налоговые ставки'!$C$15*AR19/4</f>
        <v>0</v>
      </c>
      <c r="AS20" s="257">
        <f>'налоговые ставки'!$C$15*AS19/4</f>
        <v>0</v>
      </c>
      <c r="AT20" s="257">
        <f>'налоговые ставки'!$C$15*AT19-AS20-AR20-AQ20</f>
        <v>0</v>
      </c>
      <c r="AU20" s="356">
        <f>SUM(AV20:AY20)</f>
        <v>0</v>
      </c>
      <c r="AV20" s="257">
        <f>'налоговые ставки'!$C$15*AV19/4</f>
        <v>0</v>
      </c>
      <c r="AW20" s="257">
        <f>'налоговые ставки'!$C$15*AW19/4</f>
        <v>0</v>
      </c>
      <c r="AX20" s="257">
        <f>'налоговые ставки'!$C$15*AX19/4</f>
        <v>0</v>
      </c>
      <c r="AY20" s="257">
        <f>'налоговые ставки'!$C$15*AY19-AX20-AW20-AV20</f>
        <v>0</v>
      </c>
    </row>
    <row r="21" spans="1:51" x14ac:dyDescent="0.25">
      <c r="C21" s="254"/>
      <c r="D21" s="254"/>
      <c r="E21" s="254"/>
      <c r="F21" s="254"/>
      <c r="H21" s="254"/>
      <c r="I21" s="254"/>
      <c r="J21" s="254"/>
      <c r="K21" s="254"/>
      <c r="M21" s="254"/>
      <c r="N21" s="254"/>
      <c r="O21" s="254"/>
      <c r="P21" s="254"/>
      <c r="R21" s="254"/>
      <c r="S21" s="254"/>
      <c r="T21" s="254"/>
      <c r="U21" s="254"/>
      <c r="W21" s="254"/>
      <c r="X21" s="254"/>
      <c r="Y21" s="254"/>
      <c r="Z21" s="254"/>
      <c r="AB21" s="254"/>
      <c r="AC21" s="254"/>
      <c r="AD21" s="254"/>
      <c r="AE21" s="254"/>
      <c r="AG21" s="254"/>
      <c r="AH21" s="254"/>
      <c r="AI21" s="254"/>
      <c r="AJ21" s="254"/>
      <c r="AL21" s="254"/>
      <c r="AM21" s="254"/>
      <c r="AN21" s="254"/>
      <c r="AO21" s="254"/>
      <c r="AQ21" s="254"/>
      <c r="AR21" s="254"/>
      <c r="AS21" s="254"/>
      <c r="AT21" s="254"/>
      <c r="AV21" s="254"/>
      <c r="AW21" s="254"/>
      <c r="AX21" s="254"/>
      <c r="AY21" s="254"/>
    </row>
    <row r="22" spans="1:51" x14ac:dyDescent="0.25">
      <c r="B22" s="252">
        <v>1</v>
      </c>
      <c r="C22" s="252">
        <v>2</v>
      </c>
      <c r="D22" s="252">
        <v>3</v>
      </c>
      <c r="E22" s="252">
        <v>4</v>
      </c>
      <c r="F22" s="252">
        <v>5</v>
      </c>
      <c r="G22" s="252">
        <v>1</v>
      </c>
      <c r="H22" s="252">
        <v>2</v>
      </c>
      <c r="I22" s="252">
        <v>3</v>
      </c>
      <c r="J22" s="252">
        <v>4</v>
      </c>
      <c r="K22" s="252">
        <v>5</v>
      </c>
      <c r="L22" s="252">
        <v>1</v>
      </c>
      <c r="M22" s="252">
        <v>2</v>
      </c>
      <c r="N22" s="252">
        <v>3</v>
      </c>
      <c r="O22" s="252">
        <v>4</v>
      </c>
      <c r="P22" s="252">
        <v>5</v>
      </c>
      <c r="Q22" s="252">
        <v>1</v>
      </c>
      <c r="R22" s="252">
        <v>2</v>
      </c>
      <c r="S22" s="252">
        <v>3</v>
      </c>
      <c r="T22" s="252">
        <v>4</v>
      </c>
      <c r="U22" s="252">
        <v>5</v>
      </c>
      <c r="V22" s="252">
        <v>1</v>
      </c>
      <c r="W22" s="252">
        <v>2</v>
      </c>
      <c r="X22" s="252">
        <v>3</v>
      </c>
      <c r="Y22" s="252">
        <v>4</v>
      </c>
      <c r="Z22" s="252">
        <v>5</v>
      </c>
      <c r="AA22" s="252">
        <v>1</v>
      </c>
      <c r="AB22" s="252">
        <v>2</v>
      </c>
      <c r="AC22" s="252">
        <v>3</v>
      </c>
      <c r="AD22" s="252">
        <v>4</v>
      </c>
      <c r="AE22" s="252">
        <v>5</v>
      </c>
      <c r="AF22" s="252">
        <v>1</v>
      </c>
      <c r="AG22" s="252">
        <v>2</v>
      </c>
      <c r="AH22" s="252">
        <v>3</v>
      </c>
      <c r="AI22" s="252">
        <v>4</v>
      </c>
      <c r="AJ22" s="252">
        <v>5</v>
      </c>
      <c r="AK22" s="252">
        <v>1</v>
      </c>
      <c r="AL22" s="252">
        <v>2</v>
      </c>
      <c r="AM22" s="252">
        <v>3</v>
      </c>
      <c r="AN22" s="252">
        <v>4</v>
      </c>
      <c r="AO22" s="252">
        <v>5</v>
      </c>
      <c r="AP22" s="252">
        <v>1</v>
      </c>
      <c r="AQ22" s="252">
        <v>2</v>
      </c>
      <c r="AR22" s="252">
        <v>3</v>
      </c>
      <c r="AS22" s="252">
        <v>4</v>
      </c>
      <c r="AT22" s="252">
        <v>5</v>
      </c>
      <c r="AU22" s="252">
        <v>1</v>
      </c>
      <c r="AV22" s="252">
        <v>2</v>
      </c>
      <c r="AW22" s="252">
        <v>3</v>
      </c>
      <c r="AX22" s="252">
        <v>4</v>
      </c>
      <c r="AY22" s="252">
        <v>5</v>
      </c>
    </row>
    <row r="23" spans="1:51" ht="47.25" x14ac:dyDescent="0.25">
      <c r="A23" s="255" t="s">
        <v>1886</v>
      </c>
      <c r="B23" s="506">
        <f>C14+C15</f>
        <v>0</v>
      </c>
      <c r="C23" s="506">
        <f>B23+C14</f>
        <v>0</v>
      </c>
      <c r="D23" s="506">
        <f>C23+D14</f>
        <v>0</v>
      </c>
      <c r="E23" s="506">
        <f>D23+E14</f>
        <v>0</v>
      </c>
      <c r="F23" s="506">
        <f>E23+F14</f>
        <v>0</v>
      </c>
      <c r="G23" s="506">
        <f>H14+H15</f>
        <v>0</v>
      </c>
      <c r="H23" s="506">
        <f>G23+H14</f>
        <v>0</v>
      </c>
      <c r="I23" s="506">
        <f>H23+I14</f>
        <v>0</v>
      </c>
      <c r="J23" s="506">
        <f>I23+J14</f>
        <v>0</v>
      </c>
      <c r="K23" s="506">
        <f>J23+K14</f>
        <v>0</v>
      </c>
      <c r="L23" s="506">
        <f>M14+M15</f>
        <v>0</v>
      </c>
      <c r="M23" s="506">
        <f>L23+M14</f>
        <v>0</v>
      </c>
      <c r="N23" s="506">
        <f>M23+N14</f>
        <v>0</v>
      </c>
      <c r="O23" s="506">
        <f>N23+O14</f>
        <v>0</v>
      </c>
      <c r="P23" s="506">
        <f>O23+P14</f>
        <v>0</v>
      </c>
      <c r="Q23" s="506">
        <f>R14+R15</f>
        <v>0</v>
      </c>
      <c r="R23" s="506">
        <f>Q23+R14</f>
        <v>0</v>
      </c>
      <c r="S23" s="506">
        <f>R23+S14</f>
        <v>0</v>
      </c>
      <c r="T23" s="506">
        <f>S23+T14</f>
        <v>0</v>
      </c>
      <c r="U23" s="506">
        <f>T23+U14</f>
        <v>0</v>
      </c>
      <c r="V23" s="506">
        <f>W14+W15</f>
        <v>0</v>
      </c>
      <c r="W23" s="506">
        <f>V23+W14</f>
        <v>0</v>
      </c>
      <c r="X23" s="506">
        <f>W23+X14</f>
        <v>0</v>
      </c>
      <c r="Y23" s="506">
        <f>X23+Y14</f>
        <v>0</v>
      </c>
      <c r="Z23" s="506">
        <f>Y23+Z14</f>
        <v>0</v>
      </c>
      <c r="AA23" s="506">
        <f>AB14+AB15</f>
        <v>0</v>
      </c>
      <c r="AB23" s="506">
        <f>AA23+AB14</f>
        <v>0</v>
      </c>
      <c r="AC23" s="506">
        <f>AB23+AC14</f>
        <v>0</v>
      </c>
      <c r="AD23" s="506">
        <f>AC23+AD14</f>
        <v>0</v>
      </c>
      <c r="AE23" s="506">
        <f>AD23+AE14</f>
        <v>0</v>
      </c>
      <c r="AF23" s="506">
        <f>AG14+AG15</f>
        <v>0</v>
      </c>
      <c r="AG23" s="506">
        <f>AF23+AG14</f>
        <v>0</v>
      </c>
      <c r="AH23" s="506">
        <f>AG23+AH14</f>
        <v>0</v>
      </c>
      <c r="AI23" s="506">
        <f>AH23+AI14</f>
        <v>0</v>
      </c>
      <c r="AJ23" s="506">
        <f>AI23+AJ14</f>
        <v>0</v>
      </c>
      <c r="AK23" s="506">
        <f>AL14+AL15</f>
        <v>0</v>
      </c>
      <c r="AL23" s="506">
        <f>AK23+AL14</f>
        <v>0</v>
      </c>
      <c r="AM23" s="506">
        <f>AL23+AM14</f>
        <v>0</v>
      </c>
      <c r="AN23" s="506">
        <f>AM23+AN14</f>
        <v>0</v>
      </c>
      <c r="AO23" s="506">
        <f>AN23+AO14</f>
        <v>0</v>
      </c>
      <c r="AP23" s="506">
        <f>AQ14+AQ15</f>
        <v>0</v>
      </c>
      <c r="AQ23" s="506">
        <f>AP23+AQ14</f>
        <v>0</v>
      </c>
      <c r="AR23" s="506">
        <f>AQ23+AR14</f>
        <v>0</v>
      </c>
      <c r="AS23" s="506">
        <f>AR23+AS14</f>
        <v>0</v>
      </c>
      <c r="AT23" s="506">
        <f>AS23+AT14</f>
        <v>0</v>
      </c>
      <c r="AU23" s="506">
        <f>AV14+AV15</f>
        <v>0</v>
      </c>
      <c r="AV23" s="506">
        <f>AU23+AV14</f>
        <v>0</v>
      </c>
      <c r="AW23" s="506">
        <f>AV23+AW14</f>
        <v>0</v>
      </c>
      <c r="AX23" s="506">
        <f>AW23+AX14</f>
        <v>0</v>
      </c>
      <c r="AY23" s="506">
        <f>AX23+AY14</f>
        <v>0</v>
      </c>
    </row>
    <row r="24" spans="1:51" ht="31.5" x14ac:dyDescent="0.25">
      <c r="A24" s="255" t="s">
        <v>1887</v>
      </c>
      <c r="B24" s="506"/>
      <c r="C24" s="506">
        <f>C23/C22</f>
        <v>0</v>
      </c>
      <c r="D24" s="506">
        <f>D23/D22</f>
        <v>0</v>
      </c>
      <c r="E24" s="506">
        <f>E23/E22</f>
        <v>0</v>
      </c>
      <c r="F24" s="506">
        <f>F23/F22</f>
        <v>0</v>
      </c>
      <c r="G24" s="506"/>
      <c r="H24" s="506">
        <f>H23/H22</f>
        <v>0</v>
      </c>
      <c r="I24" s="506">
        <f>I23/I22</f>
        <v>0</v>
      </c>
      <c r="J24" s="506">
        <f>J23/J22</f>
        <v>0</v>
      </c>
      <c r="K24" s="506">
        <f>K23/K22</f>
        <v>0</v>
      </c>
      <c r="L24" s="506"/>
      <c r="M24" s="506">
        <f>M23/M22</f>
        <v>0</v>
      </c>
      <c r="N24" s="506">
        <f>N23/N22</f>
        <v>0</v>
      </c>
      <c r="O24" s="506">
        <f>O23/O22</f>
        <v>0</v>
      </c>
      <c r="P24" s="506">
        <f>P23/P22</f>
        <v>0</v>
      </c>
      <c r="Q24" s="506"/>
      <c r="R24" s="506">
        <f>R23/R22</f>
        <v>0</v>
      </c>
      <c r="S24" s="506">
        <f>S23/S22</f>
        <v>0</v>
      </c>
      <c r="T24" s="506">
        <f>T23/T22</f>
        <v>0</v>
      </c>
      <c r="U24" s="506">
        <f>U23/U22</f>
        <v>0</v>
      </c>
      <c r="V24" s="506"/>
      <c r="W24" s="506">
        <f>W23/W22</f>
        <v>0</v>
      </c>
      <c r="X24" s="506">
        <f>X23/X22</f>
        <v>0</v>
      </c>
      <c r="Y24" s="506">
        <f>Y23/Y22</f>
        <v>0</v>
      </c>
      <c r="Z24" s="506">
        <f>Z23/Z22</f>
        <v>0</v>
      </c>
      <c r="AA24" s="506"/>
      <c r="AB24" s="506">
        <f>AB23/AB22</f>
        <v>0</v>
      </c>
      <c r="AC24" s="506">
        <f>AC23/AC22</f>
        <v>0</v>
      </c>
      <c r="AD24" s="506">
        <f>AD23/AD22</f>
        <v>0</v>
      </c>
      <c r="AE24" s="506">
        <f>AE23/AE22</f>
        <v>0</v>
      </c>
      <c r="AF24" s="506"/>
      <c r="AG24" s="506">
        <f>AG23/AG22</f>
        <v>0</v>
      </c>
      <c r="AH24" s="506">
        <f>AH23/AH22</f>
        <v>0</v>
      </c>
      <c r="AI24" s="506">
        <f>AI23/AI22</f>
        <v>0</v>
      </c>
      <c r="AJ24" s="506">
        <f>AJ23/AJ22</f>
        <v>0</v>
      </c>
      <c r="AK24" s="506"/>
      <c r="AL24" s="506">
        <f>AL23/AL22</f>
        <v>0</v>
      </c>
      <c r="AM24" s="506">
        <f>AM23/AM22</f>
        <v>0</v>
      </c>
      <c r="AN24" s="506">
        <f>AN23/AN22</f>
        <v>0</v>
      </c>
      <c r="AO24" s="506">
        <f>AO23/AO22</f>
        <v>0</v>
      </c>
      <c r="AP24" s="506"/>
      <c r="AQ24" s="506">
        <f>AQ23/AQ22</f>
        <v>0</v>
      </c>
      <c r="AR24" s="506">
        <f>AR23/AR22</f>
        <v>0</v>
      </c>
      <c r="AS24" s="506">
        <f>AS23/AS22</f>
        <v>0</v>
      </c>
      <c r="AT24" s="506">
        <f>AT23/AT22</f>
        <v>0</v>
      </c>
      <c r="AU24" s="506"/>
      <c r="AV24" s="506">
        <f>AV23/AV22</f>
        <v>0</v>
      </c>
      <c r="AW24" s="506">
        <f>AW23/AW22</f>
        <v>0</v>
      </c>
      <c r="AX24" s="506">
        <f>AX23/AX22</f>
        <v>0</v>
      </c>
      <c r="AY24" s="506">
        <f>AY23/AY22</f>
        <v>0</v>
      </c>
    </row>
    <row r="25" spans="1:51" x14ac:dyDescent="0.25">
      <c r="A25" s="256" t="s">
        <v>1888</v>
      </c>
      <c r="B25" s="356">
        <f>SUM(C25:F25)</f>
        <v>0</v>
      </c>
      <c r="C25" s="257">
        <f>'налоговые ставки'!$C$15*C24/4</f>
        <v>0</v>
      </c>
      <c r="D25" s="257">
        <f>'налоговые ставки'!$C$15*D24/4</f>
        <v>0</v>
      </c>
      <c r="E25" s="257">
        <f>'налоговые ставки'!$C$15*E24/4</f>
        <v>0</v>
      </c>
      <c r="F25" s="257">
        <f>'налоговые ставки'!$C$15*F24-E25-D25-C25</f>
        <v>0</v>
      </c>
      <c r="G25" s="356">
        <f>SUM(H25:K25)</f>
        <v>0</v>
      </c>
      <c r="H25" s="257">
        <f>'налоговые ставки'!$C$15*H24/4</f>
        <v>0</v>
      </c>
      <c r="I25" s="257">
        <f>'налоговые ставки'!$C$15*I24/4</f>
        <v>0</v>
      </c>
      <c r="J25" s="257">
        <f>'налоговые ставки'!$C$15*J24/4</f>
        <v>0</v>
      </c>
      <c r="K25" s="257">
        <f>'налоговые ставки'!$C$15*K24-J25-I25-H25</f>
        <v>0</v>
      </c>
      <c r="L25" s="356">
        <f>SUM(M25:P25)</f>
        <v>0</v>
      </c>
      <c r="M25" s="257">
        <f>'налоговые ставки'!$C$15*M24/4</f>
        <v>0</v>
      </c>
      <c r="N25" s="257">
        <f>'налоговые ставки'!$C$15*N24/4</f>
        <v>0</v>
      </c>
      <c r="O25" s="257">
        <f>'налоговые ставки'!$C$15*O24/4</f>
        <v>0</v>
      </c>
      <c r="P25" s="257">
        <f>'налоговые ставки'!$C$15*P24-O25-N25-M25</f>
        <v>0</v>
      </c>
      <c r="Q25" s="356">
        <f>SUM(R25:U25)</f>
        <v>0</v>
      </c>
      <c r="R25" s="257">
        <f>'налоговые ставки'!$C$15*R24/4</f>
        <v>0</v>
      </c>
      <c r="S25" s="257">
        <f>'налоговые ставки'!$C$15*S24/4</f>
        <v>0</v>
      </c>
      <c r="T25" s="257">
        <f>'налоговые ставки'!$C$15*T24/4</f>
        <v>0</v>
      </c>
      <c r="U25" s="257">
        <f>'налоговые ставки'!$C$15*U24-T25-S25-R25</f>
        <v>0</v>
      </c>
      <c r="V25" s="356">
        <f>SUM(W25:Z25)</f>
        <v>0</v>
      </c>
      <c r="W25" s="257">
        <f>'налоговые ставки'!$C$15*W24/4</f>
        <v>0</v>
      </c>
      <c r="X25" s="257">
        <f>'налоговые ставки'!$C$15*X24/4</f>
        <v>0</v>
      </c>
      <c r="Y25" s="257">
        <f>'налоговые ставки'!$C$15*Y24/4</f>
        <v>0</v>
      </c>
      <c r="Z25" s="257">
        <f>'налоговые ставки'!$C$15*Z24-Y25-X25-W25</f>
        <v>0</v>
      </c>
      <c r="AA25" s="356">
        <f>SUM(AB25:AE25)</f>
        <v>0</v>
      </c>
      <c r="AB25" s="257">
        <f>'налоговые ставки'!$C$15*AB24/4</f>
        <v>0</v>
      </c>
      <c r="AC25" s="257">
        <f>'налоговые ставки'!$C$15*AC24/4</f>
        <v>0</v>
      </c>
      <c r="AD25" s="257">
        <f>'налоговые ставки'!$C$15*AD24/4</f>
        <v>0</v>
      </c>
      <c r="AE25" s="257">
        <f>'налоговые ставки'!$C$15*AE24-AD25-AC25-AB25</f>
        <v>0</v>
      </c>
      <c r="AF25" s="356">
        <f>SUM(AG25:AJ25)</f>
        <v>0</v>
      </c>
      <c r="AG25" s="257">
        <f>'налоговые ставки'!$C$15*AG24/4</f>
        <v>0</v>
      </c>
      <c r="AH25" s="257">
        <f>'налоговые ставки'!$C$15*AH24/4</f>
        <v>0</v>
      </c>
      <c r="AI25" s="257">
        <f>'налоговые ставки'!$C$15*AI24/4</f>
        <v>0</v>
      </c>
      <c r="AJ25" s="257">
        <f>'налоговые ставки'!$C$15*AJ24-AI25-AH25-AG25</f>
        <v>0</v>
      </c>
      <c r="AK25" s="356">
        <f>SUM(AL25:AO25)</f>
        <v>0</v>
      </c>
      <c r="AL25" s="257">
        <f>'налоговые ставки'!$C$15*AL24/4</f>
        <v>0</v>
      </c>
      <c r="AM25" s="257">
        <f>'налоговые ставки'!$C$15*AM24/4</f>
        <v>0</v>
      </c>
      <c r="AN25" s="257">
        <f>'налоговые ставки'!$C$15*AN24/4</f>
        <v>0</v>
      </c>
      <c r="AO25" s="257">
        <f>'налоговые ставки'!$C$15*AO24-AN25-AM25-AL25</f>
        <v>0</v>
      </c>
      <c r="AP25" s="356">
        <f>SUM(AQ25:AT25)</f>
        <v>0</v>
      </c>
      <c r="AQ25" s="257">
        <f>'налоговые ставки'!$C$15*AQ24/4</f>
        <v>0</v>
      </c>
      <c r="AR25" s="257">
        <f>'налоговые ставки'!$C$15*AR24/4</f>
        <v>0</v>
      </c>
      <c r="AS25" s="257">
        <f>'налоговые ставки'!$C$15*AS24/4</f>
        <v>0</v>
      </c>
      <c r="AT25" s="257">
        <f>'налоговые ставки'!$C$15*AT24-AS25-AR25-AQ25</f>
        <v>0</v>
      </c>
      <c r="AU25" s="356">
        <f>SUM(AV25:AY25)</f>
        <v>0</v>
      </c>
      <c r="AV25" s="257">
        <f>'налоговые ставки'!$C$15*AV24/4</f>
        <v>0</v>
      </c>
      <c r="AW25" s="257">
        <f>'налоговые ставки'!$C$15*AW24/4</f>
        <v>0</v>
      </c>
      <c r="AX25" s="257">
        <f>'налоговые ставки'!$C$15*AX24/4</f>
        <v>0</v>
      </c>
      <c r="AY25" s="257">
        <f>'налоговые ставки'!$C$15*AY24-AX25-AW25-AV25</f>
        <v>0</v>
      </c>
    </row>
    <row r="27" spans="1:51" ht="31.5" x14ac:dyDescent="0.25">
      <c r="A27" s="536" t="s">
        <v>3921</v>
      </c>
      <c r="B27" s="444" t="e">
        <f>B12/B14</f>
        <v>#DIV/0!</v>
      </c>
      <c r="C27" s="247"/>
      <c r="D27" s="247"/>
      <c r="E27" s="247"/>
      <c r="F27" s="247"/>
      <c r="G27" s="444" t="e">
        <f>G12/G14</f>
        <v>#DIV/0!</v>
      </c>
      <c r="H27" s="247"/>
      <c r="I27" s="247"/>
      <c r="J27" s="247"/>
      <c r="K27" s="247"/>
      <c r="L27" s="444" t="e">
        <f>L12/L14</f>
        <v>#DIV/0!</v>
      </c>
      <c r="M27" s="247"/>
      <c r="N27" s="247"/>
      <c r="O27" s="247"/>
      <c r="P27" s="247"/>
      <c r="Q27" s="444" t="e">
        <f>Q12/Q14</f>
        <v>#DIV/0!</v>
      </c>
      <c r="R27" s="247"/>
      <c r="S27" s="247"/>
      <c r="T27" s="247"/>
      <c r="U27" s="247"/>
      <c r="V27" s="444" t="e">
        <f>V12/V14</f>
        <v>#DIV/0!</v>
      </c>
      <c r="W27" s="247"/>
      <c r="X27" s="247"/>
      <c r="Y27" s="247"/>
      <c r="Z27" s="247"/>
      <c r="AA27" s="444" t="e">
        <f>AA12/AA14</f>
        <v>#DIV/0!</v>
      </c>
      <c r="AB27" s="247"/>
      <c r="AC27" s="247"/>
      <c r="AD27" s="247"/>
      <c r="AE27" s="247"/>
      <c r="AF27" s="444" t="e">
        <f>AF12/AF14</f>
        <v>#DIV/0!</v>
      </c>
      <c r="AG27" s="247"/>
      <c r="AH27" s="247"/>
      <c r="AI27" s="247"/>
      <c r="AJ27" s="247"/>
      <c r="AK27" s="444" t="e">
        <f>AK12/AK14</f>
        <v>#DIV/0!</v>
      </c>
      <c r="AL27" s="247"/>
      <c r="AM27" s="247"/>
      <c r="AN27" s="247"/>
      <c r="AO27" s="247"/>
      <c r="AP27" s="444" t="e">
        <f>AP12/AP14</f>
        <v>#DIV/0!</v>
      </c>
      <c r="AQ27" s="247"/>
      <c r="AR27" s="247"/>
      <c r="AS27" s="247"/>
      <c r="AT27" s="247"/>
      <c r="AU27" s="444" t="e">
        <f>AU12/AU14</f>
        <v>#DIV/0!</v>
      </c>
      <c r="AV27" s="247"/>
      <c r="AW27" s="247"/>
      <c r="AX27" s="247"/>
      <c r="AY27" s="247"/>
    </row>
    <row r="30" spans="1:51" ht="33.75" customHeight="1" x14ac:dyDescent="0.25">
      <c r="A30" s="339" t="s">
        <v>3940</v>
      </c>
      <c r="B30" s="247"/>
      <c r="C30" s="458">
        <f>C31</f>
        <v>0</v>
      </c>
      <c r="D30" s="458">
        <f>D31+C30</f>
        <v>0</v>
      </c>
      <c r="E30" s="458">
        <f>E31+D30</f>
        <v>0</v>
      </c>
      <c r="F30" s="458">
        <f>F31+E30</f>
        <v>0</v>
      </c>
      <c r="G30" s="247"/>
      <c r="H30" s="458">
        <f>H31+F30</f>
        <v>0</v>
      </c>
      <c r="I30" s="458">
        <f>I31+H30</f>
        <v>0</v>
      </c>
      <c r="J30" s="458">
        <f>J31+I30</f>
        <v>0</v>
      </c>
      <c r="K30" s="458">
        <f>K31+J30</f>
        <v>0</v>
      </c>
      <c r="L30" s="247"/>
      <c r="M30" s="458">
        <f>M31+K30</f>
        <v>0</v>
      </c>
      <c r="N30" s="458">
        <f>N31+M30</f>
        <v>0</v>
      </c>
      <c r="O30" s="458">
        <f>O31+N30</f>
        <v>0</v>
      </c>
      <c r="P30" s="458">
        <f>P31+O30</f>
        <v>0</v>
      </c>
      <c r="Q30" s="247"/>
      <c r="R30" s="458">
        <f>R31+P30</f>
        <v>0</v>
      </c>
      <c r="S30" s="458">
        <f>S31+R30</f>
        <v>0</v>
      </c>
      <c r="T30" s="458">
        <f>T31+S30</f>
        <v>0</v>
      </c>
      <c r="U30" s="458">
        <f>U31+T30</f>
        <v>0</v>
      </c>
      <c r="V30" s="247"/>
      <c r="W30" s="458">
        <f>W31+U30</f>
        <v>0</v>
      </c>
      <c r="X30" s="458">
        <f>X31+W30</f>
        <v>0</v>
      </c>
      <c r="Y30" s="458">
        <f>Y31+X30</f>
        <v>0</v>
      </c>
      <c r="Z30" s="458">
        <f>Z31+Y30</f>
        <v>0</v>
      </c>
      <c r="AA30" s="247"/>
      <c r="AB30" s="458">
        <f>AB31+Z30</f>
        <v>0</v>
      </c>
      <c r="AC30" s="458">
        <f>AC31+AB30</f>
        <v>0</v>
      </c>
      <c r="AD30" s="458">
        <f>AD31+AC30</f>
        <v>0</v>
      </c>
      <c r="AE30" s="458">
        <f>AE31+AD30</f>
        <v>0</v>
      </c>
      <c r="AF30" s="247"/>
      <c r="AG30" s="458">
        <f>AG31+AE30</f>
        <v>0</v>
      </c>
      <c r="AH30" s="458">
        <f>AH31+AG30</f>
        <v>0</v>
      </c>
      <c r="AI30" s="458">
        <f>AI31+AH30</f>
        <v>0</v>
      </c>
      <c r="AJ30" s="458">
        <f>AJ31+AI30</f>
        <v>0</v>
      </c>
      <c r="AK30" s="247"/>
      <c r="AL30" s="458">
        <f>AL31+AJ30</f>
        <v>0</v>
      </c>
      <c r="AM30" s="458">
        <f>AM31+AL30</f>
        <v>0</v>
      </c>
      <c r="AN30" s="458">
        <f>AN31+AM30</f>
        <v>0</v>
      </c>
      <c r="AO30" s="458">
        <f>AO31+AN30</f>
        <v>0</v>
      </c>
      <c r="AP30" s="247"/>
      <c r="AQ30" s="458">
        <f>AQ31+AO30</f>
        <v>0</v>
      </c>
      <c r="AR30" s="458">
        <f>AR31+AQ30</f>
        <v>0</v>
      </c>
      <c r="AS30" s="458">
        <f>AS31+AR30</f>
        <v>0</v>
      </c>
      <c r="AT30" s="458">
        <f>AT31+AS30</f>
        <v>0</v>
      </c>
      <c r="AU30" s="247"/>
      <c r="AV30" s="458">
        <f>AV31+AT30</f>
        <v>0</v>
      </c>
      <c r="AW30" s="458">
        <f>AW31+AV30</f>
        <v>0</v>
      </c>
      <c r="AX30" s="458">
        <f>AX31+AW30</f>
        <v>0</v>
      </c>
      <c r="AY30" s="458">
        <f>AY31+AX30</f>
        <v>0</v>
      </c>
    </row>
    <row r="31" spans="1:51" ht="18.75" customHeight="1" x14ac:dyDescent="0.25">
      <c r="A31" s="339" t="s">
        <v>3939</v>
      </c>
      <c r="B31" s="247"/>
      <c r="C31" s="458">
        <f>SUM(C32:C43)</f>
        <v>0</v>
      </c>
      <c r="D31" s="458">
        <f>SUM(D32:D43)</f>
        <v>0</v>
      </c>
      <c r="E31" s="458">
        <f>SUM(E32:E43)</f>
        <v>0</v>
      </c>
      <c r="F31" s="458">
        <f>SUM(F32:F43)</f>
        <v>0</v>
      </c>
      <c r="G31" s="247"/>
      <c r="H31" s="458">
        <f>SUM(H32:H43)</f>
        <v>0</v>
      </c>
      <c r="I31" s="458">
        <f>SUM(I32:I43)</f>
        <v>0</v>
      </c>
      <c r="J31" s="458">
        <f>SUM(J32:J43)</f>
        <v>0</v>
      </c>
      <c r="K31" s="458">
        <f>SUM(K32:K43)</f>
        <v>0</v>
      </c>
      <c r="L31" s="247"/>
      <c r="M31" s="458">
        <f>SUM(M32:M43)</f>
        <v>0</v>
      </c>
      <c r="N31" s="458">
        <f>SUM(N32:N43)</f>
        <v>0</v>
      </c>
      <c r="O31" s="458">
        <f>SUM(O32:O43)</f>
        <v>0</v>
      </c>
      <c r="P31" s="458">
        <f>SUM(P32:P43)</f>
        <v>0</v>
      </c>
      <c r="Q31" s="247"/>
      <c r="R31" s="458">
        <f>SUM(R32:R43)</f>
        <v>0</v>
      </c>
      <c r="S31" s="458">
        <f>SUM(S32:S43)</f>
        <v>0</v>
      </c>
      <c r="T31" s="458">
        <f>SUM(T32:T43)</f>
        <v>0</v>
      </c>
      <c r="U31" s="458">
        <f>SUM(U32:U43)</f>
        <v>0</v>
      </c>
      <c r="V31" s="247"/>
      <c r="W31" s="458">
        <f>SUM(W32:W43)</f>
        <v>0</v>
      </c>
      <c r="X31" s="458">
        <f>SUM(X32:X43)</f>
        <v>0</v>
      </c>
      <c r="Y31" s="458">
        <f>SUM(Y32:Y43)</f>
        <v>0</v>
      </c>
      <c r="Z31" s="458">
        <f>SUM(Z32:Z43)</f>
        <v>0</v>
      </c>
      <c r="AA31" s="247"/>
      <c r="AB31" s="458">
        <f>SUM(AB32:AB43)</f>
        <v>0</v>
      </c>
      <c r="AC31" s="458">
        <f>SUM(AC32:AC43)</f>
        <v>0</v>
      </c>
      <c r="AD31" s="458">
        <f>SUM(AD32:AD43)</f>
        <v>0</v>
      </c>
      <c r="AE31" s="458">
        <f>SUM(AE32:AE43)</f>
        <v>0</v>
      </c>
      <c r="AF31" s="247"/>
      <c r="AG31" s="458">
        <f>SUM(AG32:AG43)</f>
        <v>0</v>
      </c>
      <c r="AH31" s="458">
        <f>SUM(AH32:AH43)</f>
        <v>0</v>
      </c>
      <c r="AI31" s="458">
        <f>SUM(AI32:AI43)</f>
        <v>0</v>
      </c>
      <c r="AJ31" s="458">
        <f>SUM(AJ32:AJ43)</f>
        <v>0</v>
      </c>
      <c r="AK31" s="247"/>
      <c r="AL31" s="458">
        <f>SUM(AL32:AL43)</f>
        <v>0</v>
      </c>
      <c r="AM31" s="458">
        <f>SUM(AM32:AM43)</f>
        <v>0</v>
      </c>
      <c r="AN31" s="458">
        <f>SUM(AN32:AN43)</f>
        <v>0</v>
      </c>
      <c r="AO31" s="458">
        <f>SUM(AO32:AO43)</f>
        <v>0</v>
      </c>
      <c r="AP31" s="247"/>
      <c r="AQ31" s="458">
        <f>SUM(AQ32:AQ43)</f>
        <v>0</v>
      </c>
      <c r="AR31" s="458">
        <f>SUM(AR32:AR43)</f>
        <v>0</v>
      </c>
      <c r="AS31" s="458">
        <f>SUM(AS32:AS43)</f>
        <v>0</v>
      </c>
      <c r="AT31" s="458">
        <f>SUM(AT32:AT43)</f>
        <v>0</v>
      </c>
      <c r="AU31" s="247"/>
      <c r="AV31" s="458">
        <f>SUM(AV32:AV43)</f>
        <v>0</v>
      </c>
      <c r="AW31" s="458">
        <f>SUM(AW32:AW43)</f>
        <v>0</v>
      </c>
      <c r="AX31" s="458">
        <f>SUM(AX32:AX43)</f>
        <v>0</v>
      </c>
      <c r="AY31" s="458">
        <f>SUM(AY32:AY43)</f>
        <v>0</v>
      </c>
    </row>
    <row r="32" spans="1:51" ht="36" customHeight="1" x14ac:dyDescent="0.25">
      <c r="A32" s="217" t="s">
        <v>3941</v>
      </c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47"/>
      <c r="AP32" s="247"/>
      <c r="AQ32" s="247"/>
      <c r="AR32" s="247"/>
      <c r="AS32" s="247"/>
      <c r="AT32" s="247"/>
      <c r="AU32" s="247"/>
      <c r="AV32" s="247"/>
      <c r="AW32" s="247"/>
      <c r="AX32" s="247"/>
      <c r="AY32" s="247"/>
    </row>
    <row r="33" spans="1:51" ht="35.25" customHeight="1" x14ac:dyDescent="0.25">
      <c r="A33" s="217" t="s">
        <v>3942</v>
      </c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  <c r="AH33" s="247"/>
      <c r="AI33" s="247"/>
      <c r="AJ33" s="247"/>
      <c r="AK33" s="247"/>
      <c r="AL33" s="247"/>
      <c r="AM33" s="247"/>
      <c r="AN33" s="247"/>
      <c r="AO33" s="247"/>
      <c r="AP33" s="247"/>
      <c r="AQ33" s="247"/>
      <c r="AR33" s="247"/>
      <c r="AS33" s="247"/>
      <c r="AT33" s="247"/>
      <c r="AU33" s="247"/>
      <c r="AV33" s="247"/>
      <c r="AW33" s="247"/>
      <c r="AX33" s="247"/>
      <c r="AY33" s="247"/>
    </row>
    <row r="34" spans="1:51" ht="31.5" x14ac:dyDescent="0.25">
      <c r="A34" s="217" t="s">
        <v>3943</v>
      </c>
      <c r="B34" s="247"/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  <c r="AI34" s="247"/>
      <c r="AJ34" s="247"/>
      <c r="AK34" s="247"/>
      <c r="AL34" s="247"/>
      <c r="AM34" s="247"/>
      <c r="AN34" s="247"/>
      <c r="AO34" s="247"/>
      <c r="AP34" s="247"/>
      <c r="AQ34" s="247"/>
      <c r="AR34" s="247"/>
      <c r="AS34" s="247"/>
      <c r="AT34" s="247"/>
      <c r="AU34" s="247"/>
      <c r="AV34" s="247"/>
      <c r="AW34" s="247"/>
      <c r="AX34" s="247"/>
      <c r="AY34" s="247"/>
    </row>
    <row r="35" spans="1:51" x14ac:dyDescent="0.25">
      <c r="A35" s="217" t="s">
        <v>3938</v>
      </c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  <c r="AI35" s="247"/>
      <c r="AJ35" s="247"/>
      <c r="AK35" s="247"/>
      <c r="AL35" s="247"/>
      <c r="AM35" s="247"/>
      <c r="AN35" s="247"/>
      <c r="AO35" s="247"/>
      <c r="AP35" s="247"/>
      <c r="AQ35" s="247"/>
      <c r="AR35" s="247"/>
      <c r="AS35" s="247"/>
      <c r="AT35" s="247"/>
      <c r="AU35" s="247"/>
      <c r="AV35" s="247"/>
      <c r="AW35" s="247"/>
      <c r="AX35" s="247"/>
      <c r="AY35" s="247"/>
    </row>
    <row r="36" spans="1:51" x14ac:dyDescent="0.25">
      <c r="A36" s="217"/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  <c r="AI36" s="247"/>
      <c r="AJ36" s="247"/>
      <c r="AK36" s="247"/>
      <c r="AL36" s="247"/>
      <c r="AM36" s="247"/>
      <c r="AN36" s="247"/>
      <c r="AO36" s="247"/>
      <c r="AP36" s="247"/>
      <c r="AQ36" s="247"/>
      <c r="AR36" s="247"/>
      <c r="AS36" s="247"/>
      <c r="AT36" s="247"/>
      <c r="AU36" s="247"/>
      <c r="AV36" s="247"/>
      <c r="AW36" s="247"/>
      <c r="AX36" s="247"/>
      <c r="AY36" s="247"/>
    </row>
    <row r="37" spans="1:51" x14ac:dyDescent="0.25">
      <c r="A37" s="217"/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  <c r="AI37" s="247"/>
      <c r="AJ37" s="247"/>
      <c r="AK37" s="247"/>
      <c r="AL37" s="247"/>
      <c r="AM37" s="247"/>
      <c r="AN37" s="247"/>
      <c r="AO37" s="247"/>
      <c r="AP37" s="247"/>
      <c r="AQ37" s="247"/>
      <c r="AR37" s="247"/>
      <c r="AS37" s="247"/>
      <c r="AT37" s="247"/>
      <c r="AU37" s="247"/>
      <c r="AV37" s="247"/>
      <c r="AW37" s="247"/>
      <c r="AX37" s="247"/>
      <c r="AY37" s="247"/>
    </row>
    <row r="38" spans="1:51" x14ac:dyDescent="0.25">
      <c r="A38" s="217"/>
      <c r="B38" s="247"/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  <c r="AI38" s="247"/>
      <c r="AJ38" s="247"/>
      <c r="AK38" s="247"/>
      <c r="AL38" s="247"/>
      <c r="AM38" s="247"/>
      <c r="AN38" s="247"/>
      <c r="AO38" s="247"/>
      <c r="AP38" s="247"/>
      <c r="AQ38" s="247"/>
      <c r="AR38" s="247"/>
      <c r="AS38" s="247"/>
      <c r="AT38" s="247"/>
      <c r="AU38" s="247"/>
      <c r="AV38" s="247"/>
      <c r="AW38" s="247"/>
      <c r="AX38" s="247"/>
      <c r="AY38" s="247"/>
    </row>
    <row r="39" spans="1:51" x14ac:dyDescent="0.25">
      <c r="A39" s="217"/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247"/>
      <c r="AP39" s="247"/>
      <c r="AQ39" s="247"/>
      <c r="AR39" s="247"/>
      <c r="AS39" s="247"/>
      <c r="AT39" s="247"/>
      <c r="AU39" s="247"/>
      <c r="AV39" s="247"/>
      <c r="AW39" s="247"/>
      <c r="AX39" s="247"/>
      <c r="AY39" s="247"/>
    </row>
    <row r="40" spans="1:51" x14ac:dyDescent="0.25">
      <c r="A40" s="217"/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</row>
    <row r="41" spans="1:51" x14ac:dyDescent="0.25">
      <c r="A41" s="217"/>
      <c r="B41" s="247"/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247"/>
      <c r="AI41" s="247"/>
      <c r="AJ41" s="247"/>
      <c r="AK41" s="247"/>
      <c r="AL41" s="247"/>
      <c r="AM41" s="247"/>
      <c r="AN41" s="247"/>
      <c r="AO41" s="247"/>
      <c r="AP41" s="247"/>
      <c r="AQ41" s="247"/>
      <c r="AR41" s="247"/>
      <c r="AS41" s="247"/>
      <c r="AT41" s="247"/>
      <c r="AU41" s="247"/>
      <c r="AV41" s="247"/>
      <c r="AW41" s="247"/>
      <c r="AX41" s="247"/>
      <c r="AY41" s="247"/>
    </row>
    <row r="42" spans="1:51" x14ac:dyDescent="0.25">
      <c r="A42" s="217"/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247"/>
      <c r="AP42" s="247"/>
      <c r="AQ42" s="247"/>
      <c r="AR42" s="247"/>
      <c r="AS42" s="247"/>
      <c r="AT42" s="247"/>
      <c r="AU42" s="247"/>
      <c r="AV42" s="247"/>
      <c r="AW42" s="247"/>
      <c r="AX42" s="247"/>
      <c r="AY42" s="247"/>
    </row>
    <row r="43" spans="1:51" x14ac:dyDescent="0.25">
      <c r="A43" s="217"/>
      <c r="B43" s="247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  <c r="AJ43" s="247"/>
      <c r="AK43" s="247"/>
      <c r="AL43" s="247"/>
      <c r="AM43" s="247"/>
      <c r="AN43" s="247"/>
      <c r="AO43" s="247"/>
      <c r="AP43" s="247"/>
      <c r="AQ43" s="247"/>
      <c r="AR43" s="247"/>
      <c r="AS43" s="247"/>
      <c r="AT43" s="247"/>
      <c r="AU43" s="247"/>
      <c r="AV43" s="247"/>
      <c r="AW43" s="247"/>
      <c r="AX43" s="247"/>
      <c r="AY43" s="247"/>
    </row>
  </sheetData>
  <mergeCells count="11">
    <mergeCell ref="A5:A6"/>
    <mergeCell ref="B5:B6"/>
    <mergeCell ref="G5:G6"/>
    <mergeCell ref="L5:L6"/>
    <mergeCell ref="Q5:Q6"/>
    <mergeCell ref="AU5:AU6"/>
    <mergeCell ref="V5:V6"/>
    <mergeCell ref="AA5:AA6"/>
    <mergeCell ref="AF5:AF6"/>
    <mergeCell ref="AK5:AK6"/>
    <mergeCell ref="AP5:AP6"/>
  </mergeCells>
  <pageMargins left="0.39370078740157483" right="0.39370078740157483" top="0.39370078740157483" bottom="0.39370078740157483" header="0.51181102362204722" footer="0.51181102362204722"/>
  <pageSetup paperSize="9" scale="73" orientation="landscape" horizontalDpi="300" r:id="rId1"/>
  <headerFooter alignWithMargins="0"/>
  <colBreaks count="2" manualBreakCount="2">
    <brk id="16" min="2" max="26" man="1"/>
    <brk id="36" min="2" max="26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tabColor indexed="53"/>
    <pageSetUpPr fitToPage="1"/>
  </sheetPr>
  <dimension ref="A1:I32"/>
  <sheetViews>
    <sheetView workbookViewId="0">
      <selection activeCell="G9" sqref="G9"/>
    </sheetView>
  </sheetViews>
  <sheetFormatPr defaultRowHeight="12.75" x14ac:dyDescent="0.2"/>
  <cols>
    <col min="1" max="1" width="83.5703125" style="24" customWidth="1"/>
    <col min="2" max="2" width="0" style="24" hidden="1" customWidth="1"/>
    <col min="3" max="3" width="9.140625" style="24"/>
    <col min="4" max="4" width="6.5703125" style="24" hidden="1" customWidth="1"/>
    <col min="5" max="5" width="3.5703125" style="24" hidden="1" customWidth="1"/>
    <col min="6" max="6" width="11.85546875" style="24" hidden="1" customWidth="1"/>
    <col min="7" max="7" width="12.5703125" style="24" customWidth="1"/>
    <col min="8" max="8" width="6" style="24" hidden="1" customWidth="1"/>
    <col min="9" max="9" width="4.140625" style="24" hidden="1" customWidth="1"/>
    <col min="10" max="16384" width="9.140625" style="24"/>
  </cols>
  <sheetData>
    <row r="1" spans="1:9" x14ac:dyDescent="0.2">
      <c r="A1" s="1" t="s">
        <v>1577</v>
      </c>
    </row>
    <row r="2" spans="1:9" x14ac:dyDescent="0.2">
      <c r="A2" s="1" t="s">
        <v>1578</v>
      </c>
    </row>
    <row r="3" spans="1:9" x14ac:dyDescent="0.2">
      <c r="A3" s="1" t="s">
        <v>3620</v>
      </c>
    </row>
    <row r="4" spans="1:9" x14ac:dyDescent="0.2">
      <c r="A4" s="1"/>
    </row>
    <row r="5" spans="1:9" ht="16.5" thickBot="1" x14ac:dyDescent="0.3">
      <c r="A5" s="32" t="s">
        <v>1884</v>
      </c>
    </row>
    <row r="6" spans="1:9" ht="30" customHeight="1" thickBot="1" x14ac:dyDescent="0.25">
      <c r="A6" s="641" t="s">
        <v>3498</v>
      </c>
      <c r="B6" s="641" t="s">
        <v>1581</v>
      </c>
      <c r="C6" s="641" t="s">
        <v>1580</v>
      </c>
      <c r="D6" s="639" t="s">
        <v>1576</v>
      </c>
      <c r="E6" s="645"/>
      <c r="F6" s="641" t="s">
        <v>1582</v>
      </c>
      <c r="G6" s="641" t="s">
        <v>1583</v>
      </c>
      <c r="H6" s="639" t="s">
        <v>1576</v>
      </c>
      <c r="I6" s="645"/>
    </row>
    <row r="7" spans="1:9" ht="24" customHeight="1" thickBot="1" x14ac:dyDescent="0.25">
      <c r="A7" s="642"/>
      <c r="B7" s="642"/>
      <c r="C7" s="642"/>
      <c r="D7" s="38" t="s">
        <v>1574</v>
      </c>
      <c r="E7" s="43" t="s">
        <v>1575</v>
      </c>
      <c r="F7" s="642"/>
      <c r="G7" s="642"/>
      <c r="H7" s="38" t="s">
        <v>1574</v>
      </c>
      <c r="I7" s="43" t="s">
        <v>1575</v>
      </c>
    </row>
    <row r="8" spans="1:9" ht="13.5" thickBot="1" x14ac:dyDescent="0.25">
      <c r="A8" s="12">
        <v>1</v>
      </c>
      <c r="B8" s="12">
        <v>2</v>
      </c>
      <c r="C8" s="12">
        <v>2</v>
      </c>
      <c r="D8" s="12">
        <v>4</v>
      </c>
      <c r="E8" s="12">
        <v>5</v>
      </c>
      <c r="F8" s="12">
        <v>6</v>
      </c>
      <c r="G8" s="12">
        <v>3</v>
      </c>
      <c r="H8" s="12">
        <v>8</v>
      </c>
      <c r="I8" s="12">
        <v>9</v>
      </c>
    </row>
    <row r="9" spans="1:9" ht="25.5" x14ac:dyDescent="0.2">
      <c r="A9" s="54" t="s">
        <v>3570</v>
      </c>
      <c r="B9" s="91"/>
      <c r="C9" s="86"/>
      <c r="D9" s="91"/>
      <c r="E9" s="86"/>
      <c r="F9" s="103"/>
      <c r="G9" s="86"/>
      <c r="H9" s="86"/>
      <c r="I9" s="97"/>
    </row>
    <row r="10" spans="1:9" x14ac:dyDescent="0.2">
      <c r="A10" s="18" t="s">
        <v>1613</v>
      </c>
      <c r="B10" s="92"/>
      <c r="C10" s="87"/>
      <c r="D10" s="92"/>
      <c r="E10" s="87"/>
      <c r="F10" s="104"/>
      <c r="G10" s="87"/>
      <c r="H10" s="87"/>
      <c r="I10" s="98"/>
    </row>
    <row r="11" spans="1:9" ht="13.5" thickBot="1" x14ac:dyDescent="0.25">
      <c r="A11" s="79" t="s">
        <v>1614</v>
      </c>
      <c r="B11" s="93"/>
      <c r="C11" s="88"/>
      <c r="D11" s="93"/>
      <c r="E11" s="88"/>
      <c r="F11" s="105"/>
      <c r="G11" s="88"/>
      <c r="H11" s="88"/>
      <c r="I11" s="99"/>
    </row>
    <row r="12" spans="1:9" ht="26.25" thickBot="1" x14ac:dyDescent="0.25">
      <c r="A12" s="55" t="s">
        <v>3571</v>
      </c>
      <c r="B12" s="67"/>
      <c r="C12" s="12"/>
      <c r="D12" s="67"/>
      <c r="E12" s="12"/>
      <c r="F12" s="76"/>
      <c r="G12" s="12"/>
      <c r="H12" s="12"/>
      <c r="I12" s="13"/>
    </row>
    <row r="13" spans="1:9" ht="14.25" customHeight="1" thickBot="1" x14ac:dyDescent="0.25">
      <c r="A13" s="55" t="s">
        <v>1612</v>
      </c>
      <c r="B13" s="69"/>
      <c r="C13" s="40"/>
      <c r="D13" s="69"/>
      <c r="E13" s="40"/>
      <c r="F13" s="78"/>
      <c r="G13" s="40"/>
      <c r="H13" s="40"/>
      <c r="I13" s="100"/>
    </row>
    <row r="14" spans="1:9" ht="13.5" thickBot="1" x14ac:dyDescent="0.25">
      <c r="A14" s="79" t="s">
        <v>3506</v>
      </c>
      <c r="B14" s="69"/>
      <c r="C14" s="40"/>
      <c r="D14" s="69"/>
      <c r="E14" s="40"/>
      <c r="F14" s="78"/>
      <c r="G14" s="40"/>
      <c r="H14" s="40"/>
      <c r="I14" s="100"/>
    </row>
    <row r="15" spans="1:9" ht="13.5" thickBot="1" x14ac:dyDescent="0.25">
      <c r="A15" s="79" t="s">
        <v>3507</v>
      </c>
      <c r="B15" s="69"/>
      <c r="C15" s="40"/>
      <c r="D15" s="69"/>
      <c r="E15" s="40"/>
      <c r="F15" s="78"/>
      <c r="G15" s="40"/>
      <c r="H15" s="40"/>
      <c r="I15" s="100"/>
    </row>
    <row r="16" spans="1:9" ht="13.5" thickBot="1" x14ac:dyDescent="0.25">
      <c r="A16" s="79" t="s">
        <v>3243</v>
      </c>
      <c r="B16" s="69"/>
      <c r="C16" s="40"/>
      <c r="D16" s="69"/>
      <c r="E16" s="40"/>
      <c r="F16" s="78"/>
      <c r="G16" s="40"/>
      <c r="H16" s="40"/>
      <c r="I16" s="100"/>
    </row>
    <row r="17" spans="1:9" ht="13.5" thickBot="1" x14ac:dyDescent="0.25">
      <c r="A17" s="80" t="s">
        <v>3508</v>
      </c>
      <c r="B17" s="69"/>
      <c r="C17" s="40"/>
      <c r="D17" s="69"/>
      <c r="E17" s="40"/>
      <c r="F17" s="78"/>
      <c r="G17" s="40"/>
      <c r="H17" s="40"/>
      <c r="I17" s="100"/>
    </row>
    <row r="18" spans="1:9" x14ac:dyDescent="0.2">
      <c r="A18" s="81" t="s">
        <v>3509</v>
      </c>
      <c r="B18" s="94"/>
      <c r="C18" s="89"/>
      <c r="D18" s="94"/>
      <c r="E18" s="89"/>
      <c r="F18" s="106"/>
      <c r="G18" s="89"/>
      <c r="H18" s="89"/>
      <c r="I18" s="101"/>
    </row>
    <row r="19" spans="1:9" x14ac:dyDescent="0.2">
      <c r="A19" s="82" t="s">
        <v>3618</v>
      </c>
      <c r="B19" s="62"/>
      <c r="C19" s="73"/>
      <c r="D19" s="62"/>
      <c r="E19" s="73"/>
      <c r="F19" s="63"/>
      <c r="G19" s="73"/>
      <c r="H19" s="73"/>
      <c r="I19" s="64"/>
    </row>
    <row r="20" spans="1:9" x14ac:dyDescent="0.2">
      <c r="A20" s="83" t="s">
        <v>3512</v>
      </c>
      <c r="B20" s="62"/>
      <c r="C20" s="73"/>
      <c r="D20" s="62"/>
      <c r="E20" s="73"/>
      <c r="F20" s="63"/>
      <c r="G20" s="73"/>
      <c r="H20" s="73"/>
      <c r="I20" s="64"/>
    </row>
    <row r="21" spans="1:9" x14ac:dyDescent="0.2">
      <c r="A21" s="84" t="s">
        <v>3510</v>
      </c>
      <c r="B21" s="62"/>
      <c r="C21" s="73"/>
      <c r="D21" s="62"/>
      <c r="E21" s="73"/>
      <c r="F21" s="63"/>
      <c r="G21" s="73"/>
      <c r="H21" s="73"/>
      <c r="I21" s="64"/>
    </row>
    <row r="22" spans="1:9" x14ac:dyDescent="0.2">
      <c r="A22" s="46" t="s">
        <v>1561</v>
      </c>
      <c r="B22" s="62"/>
      <c r="C22" s="73"/>
      <c r="D22" s="62"/>
      <c r="E22" s="73"/>
      <c r="F22" s="63"/>
      <c r="G22" s="73"/>
      <c r="H22" s="73"/>
      <c r="I22" s="64"/>
    </row>
    <row r="23" spans="1:9" ht="13.5" thickBot="1" x14ac:dyDescent="0.25">
      <c r="A23" s="10" t="s">
        <v>3591</v>
      </c>
      <c r="B23" s="95"/>
      <c r="C23" s="90"/>
      <c r="D23" s="95"/>
      <c r="E23" s="90"/>
      <c r="F23" s="44"/>
      <c r="G23" s="90"/>
      <c r="H23" s="90"/>
      <c r="I23" s="102"/>
    </row>
    <row r="24" spans="1:9" ht="13.5" thickBot="1" x14ac:dyDescent="0.25">
      <c r="A24" s="79" t="s">
        <v>3511</v>
      </c>
      <c r="B24" s="69"/>
      <c r="C24" s="40"/>
      <c r="D24" s="69"/>
      <c r="E24" s="40"/>
      <c r="F24" s="78"/>
      <c r="G24" s="40"/>
      <c r="H24" s="40"/>
      <c r="I24" s="100"/>
    </row>
    <row r="25" spans="1:9" x14ac:dyDescent="0.2">
      <c r="A25" s="85" t="s">
        <v>3242</v>
      </c>
      <c r="B25" s="94"/>
      <c r="C25" s="89"/>
      <c r="D25" s="94"/>
      <c r="E25" s="89"/>
      <c r="F25" s="106"/>
      <c r="G25" s="89"/>
      <c r="H25" s="89"/>
      <c r="I25" s="101"/>
    </row>
    <row r="26" spans="1:9" ht="13.5" thickBot="1" x14ac:dyDescent="0.25">
      <c r="A26" s="55" t="s">
        <v>1562</v>
      </c>
      <c r="B26" s="95"/>
      <c r="C26" s="90"/>
      <c r="D26" s="95"/>
      <c r="E26" s="90"/>
      <c r="F26" s="44"/>
      <c r="G26" s="90"/>
      <c r="H26" s="90"/>
      <c r="I26" s="102"/>
    </row>
    <row r="27" spans="1:9" ht="13.5" thickBot="1" x14ac:dyDescent="0.25">
      <c r="A27" s="79" t="s">
        <v>1563</v>
      </c>
      <c r="B27" s="69"/>
      <c r="C27" s="40"/>
      <c r="D27" s="69"/>
      <c r="E27" s="40"/>
      <c r="F27" s="78"/>
      <c r="G27" s="40"/>
      <c r="H27" s="40"/>
      <c r="I27" s="100"/>
    </row>
    <row r="28" spans="1:9" ht="13.5" thickBot="1" x14ac:dyDescent="0.25">
      <c r="A28" s="55" t="s">
        <v>1564</v>
      </c>
      <c r="B28" s="50"/>
      <c r="C28" s="96"/>
      <c r="D28" s="50"/>
      <c r="E28" s="96"/>
      <c r="G28" s="96"/>
      <c r="H28" s="96"/>
      <c r="I28" s="51"/>
    </row>
    <row r="29" spans="1:9" ht="13.5" thickBot="1" x14ac:dyDescent="0.25">
      <c r="A29" s="55" t="s">
        <v>3586</v>
      </c>
      <c r="B29" s="69"/>
      <c r="C29" s="40"/>
      <c r="D29" s="69"/>
      <c r="E29" s="40"/>
      <c r="F29" s="78"/>
      <c r="G29" s="40"/>
      <c r="H29" s="40"/>
      <c r="I29" s="100"/>
    </row>
    <row r="30" spans="1:9" ht="13.5" thickBot="1" x14ac:dyDescent="0.25">
      <c r="A30" s="55" t="s">
        <v>3587</v>
      </c>
      <c r="B30" s="50"/>
      <c r="C30" s="96"/>
      <c r="D30" s="40"/>
      <c r="E30" s="96"/>
      <c r="G30" s="96"/>
      <c r="H30" s="96"/>
      <c r="I30" s="51"/>
    </row>
    <row r="31" spans="1:9" ht="13.5" thickBot="1" x14ac:dyDescent="0.25">
      <c r="A31" s="55" t="s">
        <v>1587</v>
      </c>
      <c r="B31" s="69"/>
      <c r="C31" s="40"/>
      <c r="D31" s="40"/>
      <c r="E31" s="40"/>
      <c r="F31" s="78"/>
      <c r="G31" s="40"/>
      <c r="H31" s="40"/>
      <c r="I31" s="100"/>
    </row>
    <row r="32" spans="1:9" x14ac:dyDescent="0.2">
      <c r="A32" s="1"/>
    </row>
  </sheetData>
  <mergeCells count="7">
    <mergeCell ref="F6:F7"/>
    <mergeCell ref="G6:G7"/>
    <mergeCell ref="H6:I6"/>
    <mergeCell ref="A6:A7"/>
    <mergeCell ref="B6:B7"/>
    <mergeCell ref="C6:C7"/>
    <mergeCell ref="D6:E6"/>
  </mergeCells>
  <phoneticPr fontId="2" type="noConversion"/>
  <pageMargins left="0.75" right="0.75" top="1" bottom="1" header="0.5" footer="0.5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5"/>
  <dimension ref="A1:AY10"/>
  <sheetViews>
    <sheetView view="pageBreakPreview" zoomScale="60" zoomScaleNormal="60" workbookViewId="0">
      <selection activeCell="A3" sqref="A3"/>
    </sheetView>
  </sheetViews>
  <sheetFormatPr defaultColWidth="9" defaultRowHeight="15.75" x14ac:dyDescent="0.25"/>
  <cols>
    <col min="1" max="1" width="45.85546875" style="126" customWidth="1"/>
    <col min="2" max="2" width="12.140625" style="126" customWidth="1"/>
    <col min="3" max="7" width="11.85546875" style="126" customWidth="1"/>
    <col min="8" max="11" width="13.5703125" style="126" customWidth="1"/>
    <col min="12" max="12" width="10.5703125" style="126" customWidth="1"/>
    <col min="13" max="13" width="6.42578125" style="126" customWidth="1"/>
    <col min="14" max="16" width="7.42578125" style="126" customWidth="1"/>
    <col min="17" max="17" width="9.85546875" style="126" customWidth="1"/>
    <col min="18" max="21" width="9" style="126" customWidth="1"/>
    <col min="22" max="22" width="9.85546875" style="126" customWidth="1"/>
    <col min="23" max="26" width="9" style="126" customWidth="1"/>
    <col min="27" max="27" width="9.5703125" style="126" customWidth="1"/>
    <col min="28" max="28" width="8.5703125" style="126" customWidth="1"/>
    <col min="29" max="31" width="9" style="126" customWidth="1"/>
    <col min="32" max="32" width="10.42578125" style="126" customWidth="1"/>
    <col min="33" max="36" width="9" style="126" customWidth="1"/>
    <col min="37" max="37" width="10.5703125" style="126" customWidth="1"/>
    <col min="38" max="41" width="9" style="126" customWidth="1"/>
    <col min="42" max="42" width="10.5703125" style="126" customWidth="1"/>
    <col min="43" max="46" width="9" style="126" customWidth="1"/>
    <col min="47" max="47" width="10.5703125" style="126" customWidth="1"/>
    <col min="48" max="51" width="9" style="126" customWidth="1"/>
    <col min="52" max="16384" width="9" style="126"/>
  </cols>
  <sheetData>
    <row r="1" spans="1:51" x14ac:dyDescent="0.25">
      <c r="A1" s="126" t="s">
        <v>1577</v>
      </c>
    </row>
    <row r="2" spans="1:51" x14ac:dyDescent="0.25">
      <c r="A2" s="126" t="s">
        <v>1579</v>
      </c>
    </row>
    <row r="3" spans="1:51" x14ac:dyDescent="0.25">
      <c r="A3" s="32" t="s">
        <v>4177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51" ht="16.5" thickBot="1" x14ac:dyDescent="0.3">
      <c r="B4" s="135">
        <f>Инвестиции!F4</f>
        <v>2023</v>
      </c>
      <c r="C4" s="135"/>
      <c r="D4" s="135"/>
      <c r="E4" s="135"/>
      <c r="F4" s="135"/>
      <c r="G4" s="135">
        <f>Инвестиции!K4</f>
        <v>2024</v>
      </c>
      <c r="H4" s="135"/>
      <c r="I4" s="135"/>
      <c r="J4" s="135"/>
      <c r="K4" s="135"/>
      <c r="L4" s="135">
        <f>Инвестиции!P4</f>
        <v>2025</v>
      </c>
      <c r="M4" s="135"/>
      <c r="N4" s="135"/>
      <c r="O4" s="135"/>
      <c r="P4" s="135"/>
      <c r="Q4" s="135">
        <f>Инвестиции!U4</f>
        <v>2026</v>
      </c>
      <c r="R4" s="135"/>
      <c r="S4" s="135"/>
      <c r="T4" s="135"/>
      <c r="U4" s="135"/>
      <c r="V4" s="135">
        <f>Инвестиции!Z4</f>
        <v>2027</v>
      </c>
      <c r="W4" s="135"/>
      <c r="X4" s="135"/>
      <c r="Y4" s="135"/>
      <c r="Z4" s="135"/>
      <c r="AA4" s="135">
        <f>Инвестиции!AE4</f>
        <v>2028</v>
      </c>
      <c r="AB4" s="135"/>
      <c r="AC4" s="135"/>
      <c r="AD4" s="135"/>
      <c r="AE4" s="135"/>
      <c r="AF4" s="135">
        <f>Инвестиции!AJ4</f>
        <v>2029</v>
      </c>
      <c r="AG4" s="135"/>
      <c r="AH4" s="135"/>
      <c r="AI4" s="135"/>
      <c r="AJ4" s="135"/>
      <c r="AK4" s="135">
        <f>Инвестиции!AO4</f>
        <v>2030</v>
      </c>
      <c r="AL4" s="135"/>
      <c r="AM4" s="135"/>
      <c r="AN4" s="135"/>
      <c r="AO4" s="135"/>
      <c r="AP4" s="135">
        <f>Инвестиции!AT4</f>
        <v>2031</v>
      </c>
      <c r="AQ4" s="135"/>
      <c r="AR4" s="135"/>
      <c r="AS4" s="135"/>
      <c r="AT4" s="135"/>
      <c r="AU4" s="135">
        <f>Инвестиции!AY4</f>
        <v>2032</v>
      </c>
      <c r="AV4" s="135"/>
      <c r="AW4" s="135"/>
      <c r="AX4" s="135"/>
      <c r="AY4" s="135"/>
    </row>
    <row r="5" spans="1:51" ht="16.5" customHeight="1" thickBot="1" x14ac:dyDescent="0.3">
      <c r="A5" s="793" t="s">
        <v>1586</v>
      </c>
      <c r="B5" s="760" t="s">
        <v>3626</v>
      </c>
      <c r="C5" s="245" t="s">
        <v>3490</v>
      </c>
      <c r="D5" s="248"/>
      <c r="E5" s="248"/>
      <c r="F5" s="249"/>
      <c r="G5" s="760" t="s">
        <v>3627</v>
      </c>
      <c r="H5" s="125"/>
      <c r="I5" s="250"/>
      <c r="J5" s="250"/>
      <c r="K5" s="251"/>
      <c r="L5" s="760" t="s">
        <v>3628</v>
      </c>
      <c r="M5" s="125"/>
      <c r="N5" s="250"/>
      <c r="O5" s="250"/>
      <c r="P5" s="251"/>
      <c r="Q5" s="760" t="s">
        <v>3629</v>
      </c>
      <c r="R5" s="125"/>
      <c r="S5" s="250"/>
      <c r="T5" s="250"/>
      <c r="U5" s="251"/>
      <c r="V5" s="760" t="s">
        <v>3631</v>
      </c>
      <c r="W5" s="125"/>
      <c r="X5" s="250"/>
      <c r="Y5" s="250"/>
      <c r="Z5" s="251"/>
      <c r="AA5" s="760" t="s">
        <v>3630</v>
      </c>
      <c r="AB5" s="125"/>
      <c r="AC5" s="250"/>
      <c r="AD5" s="250"/>
      <c r="AE5" s="251"/>
      <c r="AF5" s="760" t="s">
        <v>3735</v>
      </c>
      <c r="AG5" s="125"/>
      <c r="AH5" s="250"/>
      <c r="AI5" s="250"/>
      <c r="AJ5" s="251"/>
      <c r="AK5" s="760" t="s">
        <v>3736</v>
      </c>
      <c r="AL5" s="125"/>
      <c r="AM5" s="250"/>
      <c r="AN5" s="250"/>
      <c r="AO5" s="251"/>
      <c r="AP5" s="760" t="s">
        <v>3746</v>
      </c>
      <c r="AQ5" s="125"/>
      <c r="AR5" s="250"/>
      <c r="AS5" s="250"/>
      <c r="AT5" s="251"/>
      <c r="AU5" s="760" t="s">
        <v>3747</v>
      </c>
      <c r="AV5" s="125"/>
      <c r="AW5" s="250"/>
      <c r="AX5" s="250"/>
      <c r="AY5" s="251"/>
    </row>
    <row r="6" spans="1:51" ht="16.5" thickBot="1" x14ac:dyDescent="0.3">
      <c r="A6" s="798"/>
      <c r="B6" s="797"/>
      <c r="C6" s="127" t="s">
        <v>3621</v>
      </c>
      <c r="D6" s="127" t="s">
        <v>3622</v>
      </c>
      <c r="E6" s="128" t="s">
        <v>3623</v>
      </c>
      <c r="F6" s="127" t="s">
        <v>3624</v>
      </c>
      <c r="G6" s="797"/>
      <c r="H6" s="127"/>
      <c r="I6" s="127"/>
      <c r="J6" s="128"/>
      <c r="K6" s="127"/>
      <c r="L6" s="797"/>
      <c r="M6" s="127"/>
      <c r="N6" s="127"/>
      <c r="O6" s="128"/>
      <c r="P6" s="127"/>
      <c r="Q6" s="797"/>
      <c r="R6" s="127"/>
      <c r="S6" s="127"/>
      <c r="T6" s="128"/>
      <c r="U6" s="127"/>
      <c r="V6" s="797"/>
      <c r="W6" s="127"/>
      <c r="X6" s="127"/>
      <c r="Y6" s="128"/>
      <c r="Z6" s="127"/>
      <c r="AA6" s="797"/>
      <c r="AB6" s="127"/>
      <c r="AC6" s="127"/>
      <c r="AD6" s="128"/>
      <c r="AE6" s="127"/>
      <c r="AF6" s="797"/>
      <c r="AG6" s="127"/>
      <c r="AH6" s="127"/>
      <c r="AI6" s="128"/>
      <c r="AJ6" s="127"/>
      <c r="AK6" s="797"/>
      <c r="AL6" s="127"/>
      <c r="AM6" s="127"/>
      <c r="AN6" s="128"/>
      <c r="AO6" s="127"/>
      <c r="AP6" s="797"/>
      <c r="AQ6" s="127"/>
      <c r="AR6" s="127"/>
      <c r="AS6" s="128"/>
      <c r="AT6" s="127"/>
      <c r="AU6" s="797"/>
      <c r="AV6" s="127"/>
      <c r="AW6" s="127"/>
      <c r="AX6" s="128"/>
      <c r="AY6" s="127"/>
    </row>
    <row r="7" spans="1:51" ht="16.5" thickBot="1" x14ac:dyDescent="0.3">
      <c r="A7" s="129">
        <v>1</v>
      </c>
      <c r="B7" s="129">
        <v>2</v>
      </c>
      <c r="C7" s="129">
        <v>3</v>
      </c>
      <c r="D7" s="129">
        <v>4</v>
      </c>
      <c r="E7" s="129">
        <v>5</v>
      </c>
      <c r="F7" s="129">
        <v>6</v>
      </c>
      <c r="G7" s="129">
        <v>7</v>
      </c>
      <c r="H7" s="129">
        <v>8</v>
      </c>
      <c r="I7" s="129">
        <v>9</v>
      </c>
      <c r="J7" s="129">
        <v>10</v>
      </c>
      <c r="K7" s="129">
        <v>11</v>
      </c>
      <c r="L7" s="129">
        <v>12</v>
      </c>
      <c r="M7" s="129">
        <v>13</v>
      </c>
      <c r="N7" s="129">
        <v>14</v>
      </c>
      <c r="O7" s="129">
        <v>15</v>
      </c>
      <c r="P7" s="129">
        <v>16</v>
      </c>
      <c r="Q7" s="129">
        <v>17</v>
      </c>
      <c r="R7" s="129">
        <v>18</v>
      </c>
      <c r="S7" s="129">
        <v>19</v>
      </c>
      <c r="T7" s="129">
        <v>20</v>
      </c>
      <c r="U7" s="129">
        <v>21</v>
      </c>
      <c r="V7" s="129">
        <v>22</v>
      </c>
      <c r="W7" s="129">
        <v>23</v>
      </c>
      <c r="X7" s="129">
        <v>24</v>
      </c>
      <c r="Y7" s="129">
        <v>25</v>
      </c>
      <c r="Z7" s="129">
        <v>26</v>
      </c>
      <c r="AA7" s="129">
        <v>27</v>
      </c>
      <c r="AB7" s="129">
        <v>28</v>
      </c>
      <c r="AC7" s="129">
        <v>29</v>
      </c>
      <c r="AD7" s="129">
        <v>30</v>
      </c>
      <c r="AE7" s="129">
        <v>31</v>
      </c>
      <c r="AF7" s="129">
        <v>32</v>
      </c>
      <c r="AG7" s="129">
        <v>33</v>
      </c>
      <c r="AH7" s="129">
        <v>34</v>
      </c>
      <c r="AI7" s="129">
        <v>35</v>
      </c>
      <c r="AJ7" s="129">
        <v>36</v>
      </c>
      <c r="AK7" s="129">
        <v>37</v>
      </c>
      <c r="AL7" s="129">
        <v>38</v>
      </c>
      <c r="AM7" s="129">
        <v>39</v>
      </c>
      <c r="AN7" s="129">
        <v>40</v>
      </c>
      <c r="AO7" s="129">
        <v>41</v>
      </c>
      <c r="AP7" s="129">
        <v>42</v>
      </c>
      <c r="AQ7" s="129">
        <v>43</v>
      </c>
      <c r="AR7" s="129">
        <v>44</v>
      </c>
      <c r="AS7" s="129">
        <v>45</v>
      </c>
      <c r="AT7" s="129">
        <v>46</v>
      </c>
      <c r="AU7" s="129">
        <v>47</v>
      </c>
      <c r="AV7" s="129">
        <v>48</v>
      </c>
      <c r="AW7" s="129">
        <v>49</v>
      </c>
      <c r="AX7" s="129">
        <v>50</v>
      </c>
      <c r="AY7" s="129">
        <v>51</v>
      </c>
    </row>
    <row r="8" spans="1:51" x14ac:dyDescent="0.25">
      <c r="A8" s="246" t="s">
        <v>3954</v>
      </c>
      <c r="B8" s="497">
        <f>F8</f>
        <v>0</v>
      </c>
      <c r="C8" s="582"/>
      <c r="D8" s="582"/>
      <c r="E8" s="582"/>
      <c r="F8" s="582"/>
      <c r="G8" s="497">
        <f>K8</f>
        <v>0</v>
      </c>
      <c r="H8" s="501"/>
      <c r="I8" s="501"/>
      <c r="J8" s="501"/>
      <c r="K8" s="501"/>
      <c r="L8" s="497">
        <f>P8</f>
        <v>0</v>
      </c>
      <c r="M8" s="501"/>
      <c r="N8" s="501"/>
      <c r="O8" s="501"/>
      <c r="P8" s="501"/>
      <c r="Q8" s="497">
        <f>U8</f>
        <v>0</v>
      </c>
      <c r="R8" s="501"/>
      <c r="S8" s="501"/>
      <c r="T8" s="501"/>
      <c r="U8" s="501"/>
      <c r="V8" s="497">
        <f>Z8</f>
        <v>0</v>
      </c>
      <c r="W8" s="501"/>
      <c r="X8" s="501"/>
      <c r="Y8" s="501"/>
      <c r="Z8" s="501"/>
      <c r="AA8" s="497">
        <f>AE8</f>
        <v>0</v>
      </c>
      <c r="AB8" s="501"/>
      <c r="AC8" s="501"/>
      <c r="AD8" s="501"/>
      <c r="AE8" s="501"/>
      <c r="AF8" s="497">
        <f>AJ8</f>
        <v>0</v>
      </c>
      <c r="AG8" s="501"/>
      <c r="AH8" s="501"/>
      <c r="AI8" s="501"/>
      <c r="AJ8" s="501"/>
      <c r="AK8" s="497">
        <f>AO8</f>
        <v>0</v>
      </c>
      <c r="AL8" s="501"/>
      <c r="AM8" s="501"/>
      <c r="AN8" s="501"/>
      <c r="AO8" s="501"/>
      <c r="AP8" s="497">
        <f>AT8</f>
        <v>0</v>
      </c>
      <c r="AQ8" s="501"/>
      <c r="AR8" s="501"/>
      <c r="AS8" s="501"/>
      <c r="AT8" s="501"/>
      <c r="AU8" s="497">
        <f>AY8</f>
        <v>0</v>
      </c>
      <c r="AV8" s="501"/>
      <c r="AW8" s="501"/>
      <c r="AX8" s="501"/>
      <c r="AY8" s="501"/>
    </row>
    <row r="9" spans="1:51" hidden="1" x14ac:dyDescent="0.25">
      <c r="B9" s="252">
        <v>1</v>
      </c>
      <c r="C9" s="252">
        <v>2</v>
      </c>
      <c r="D9" s="252">
        <v>3</v>
      </c>
      <c r="E9" s="252">
        <v>4</v>
      </c>
      <c r="F9" s="252">
        <v>5</v>
      </c>
      <c r="G9" s="252">
        <v>1</v>
      </c>
      <c r="H9" s="252">
        <v>2</v>
      </c>
      <c r="I9" s="252">
        <v>3</v>
      </c>
      <c r="J9" s="252">
        <v>4</v>
      </c>
      <c r="K9" s="252">
        <v>5</v>
      </c>
      <c r="L9" s="252">
        <v>1</v>
      </c>
      <c r="M9" s="252">
        <v>2</v>
      </c>
      <c r="N9" s="252">
        <v>3</v>
      </c>
      <c r="O9" s="252">
        <v>4</v>
      </c>
      <c r="P9" s="252">
        <v>5</v>
      </c>
      <c r="Q9" s="252">
        <v>1</v>
      </c>
      <c r="R9" s="252">
        <v>2</v>
      </c>
      <c r="S9" s="252">
        <v>3</v>
      </c>
      <c r="T9" s="252">
        <v>4</v>
      </c>
      <c r="U9" s="252">
        <v>5</v>
      </c>
      <c r="V9" s="252">
        <v>1</v>
      </c>
      <c r="W9" s="252">
        <v>2</v>
      </c>
      <c r="X9" s="252">
        <v>3</v>
      </c>
      <c r="Y9" s="252">
        <v>4</v>
      </c>
      <c r="Z9" s="252">
        <v>5</v>
      </c>
      <c r="AA9" s="252">
        <v>1</v>
      </c>
      <c r="AB9" s="252">
        <v>2</v>
      </c>
      <c r="AC9" s="252">
        <v>3</v>
      </c>
      <c r="AD9" s="252">
        <v>4</v>
      </c>
      <c r="AE9" s="252">
        <v>5</v>
      </c>
      <c r="AF9" s="252">
        <v>1</v>
      </c>
      <c r="AG9" s="252">
        <v>2</v>
      </c>
      <c r="AH9" s="252">
        <v>3</v>
      </c>
      <c r="AI9" s="252">
        <v>4</v>
      </c>
      <c r="AJ9" s="252">
        <v>5</v>
      </c>
      <c r="AK9" s="252">
        <v>1</v>
      </c>
      <c r="AL9" s="252">
        <v>2</v>
      </c>
      <c r="AM9" s="252">
        <v>3</v>
      </c>
      <c r="AN9" s="252">
        <v>4</v>
      </c>
      <c r="AO9" s="252">
        <v>5</v>
      </c>
      <c r="AP9" s="252">
        <v>1</v>
      </c>
      <c r="AQ9" s="252">
        <v>2</v>
      </c>
      <c r="AR9" s="252">
        <v>3</v>
      </c>
      <c r="AS9" s="252">
        <v>4</v>
      </c>
      <c r="AT9" s="252">
        <v>5</v>
      </c>
      <c r="AU9" s="252">
        <v>1</v>
      </c>
      <c r="AV9" s="252">
        <v>2</v>
      </c>
      <c r="AW9" s="252">
        <v>3</v>
      </c>
      <c r="AX9" s="252">
        <v>4</v>
      </c>
      <c r="AY9" s="252">
        <v>5</v>
      </c>
    </row>
    <row r="10" spans="1:51" x14ac:dyDescent="0.25">
      <c r="A10" s="126" t="s">
        <v>3951</v>
      </c>
      <c r="B10" s="31">
        <f>SUM(C10:F10)</f>
        <v>0</v>
      </c>
      <c r="C10" s="126">
        <f>C8*'налоговые ставки'!$C$19/4</f>
        <v>0</v>
      </c>
      <c r="D10" s="126">
        <f>D8*'налоговые ставки'!$C$19/4</f>
        <v>0</v>
      </c>
      <c r="E10" s="126">
        <f>E8*'налоговые ставки'!$C$19/4</f>
        <v>0</v>
      </c>
      <c r="F10" s="126">
        <f>F8*'налоговые ставки'!$C$19/4</f>
        <v>0</v>
      </c>
      <c r="G10" s="31">
        <f>SUM(H10:K10)</f>
        <v>0</v>
      </c>
      <c r="H10" s="126">
        <f>H8*'налоговые ставки'!$C$19/4</f>
        <v>0</v>
      </c>
      <c r="I10" s="126">
        <f>I8*'налоговые ставки'!$C$19/4</f>
        <v>0</v>
      </c>
      <c r="J10" s="126">
        <f>J8*'налоговые ставки'!$C$19/4</f>
        <v>0</v>
      </c>
      <c r="K10" s="126">
        <f>K8*'налоговые ставки'!$C$19/4</f>
        <v>0</v>
      </c>
      <c r="L10" s="31">
        <f>SUM(M10:P10)</f>
        <v>0</v>
      </c>
      <c r="M10" s="126">
        <f>M8*'налоговые ставки'!$C$19/4</f>
        <v>0</v>
      </c>
      <c r="N10" s="126">
        <f>N8*'налоговые ставки'!$C$19/4</f>
        <v>0</v>
      </c>
      <c r="O10" s="126">
        <f>O8*'налоговые ставки'!$C$19/4</f>
        <v>0</v>
      </c>
      <c r="P10" s="126">
        <f>P8*'налоговые ставки'!$C$19/4</f>
        <v>0</v>
      </c>
      <c r="Q10" s="31">
        <f>SUM(R10:U10)</f>
        <v>0</v>
      </c>
      <c r="R10" s="126">
        <f>R8*'налоговые ставки'!$C$19/4</f>
        <v>0</v>
      </c>
      <c r="S10" s="126">
        <f>S8*'налоговые ставки'!$C$19/4</f>
        <v>0</v>
      </c>
      <c r="T10" s="126">
        <f>T8*'налоговые ставки'!$C$19/4</f>
        <v>0</v>
      </c>
      <c r="U10" s="126">
        <f>U8*'налоговые ставки'!$C$19/4</f>
        <v>0</v>
      </c>
      <c r="V10" s="31">
        <f>SUM(W10:Z10)</f>
        <v>0</v>
      </c>
      <c r="W10" s="126">
        <f>W8*'налоговые ставки'!$C$19/4</f>
        <v>0</v>
      </c>
      <c r="X10" s="126">
        <f>X8*'налоговые ставки'!$C$19/4</f>
        <v>0</v>
      </c>
      <c r="Y10" s="126">
        <f>Y8*'налоговые ставки'!$C$19/4</f>
        <v>0</v>
      </c>
      <c r="Z10" s="126">
        <f>Z8*'налоговые ставки'!$C$19/4</f>
        <v>0</v>
      </c>
      <c r="AA10" s="31">
        <f>SUM(AB10:AE10)</f>
        <v>0</v>
      </c>
      <c r="AB10" s="126">
        <f>AB8*'налоговые ставки'!$C$19/4</f>
        <v>0</v>
      </c>
      <c r="AC10" s="126">
        <f>AC8*'налоговые ставки'!$C$19/4</f>
        <v>0</v>
      </c>
      <c r="AD10" s="126">
        <f>AD8*'налоговые ставки'!$C$19/4</f>
        <v>0</v>
      </c>
      <c r="AE10" s="126">
        <f>AE8*'налоговые ставки'!$C$19/4</f>
        <v>0</v>
      </c>
      <c r="AF10" s="31">
        <f>SUM(AG10:AJ10)</f>
        <v>0</v>
      </c>
      <c r="AG10" s="126">
        <f>AG8*'налоговые ставки'!$C$19/4</f>
        <v>0</v>
      </c>
      <c r="AH10" s="126">
        <f>AH8*'налоговые ставки'!$C$19/4</f>
        <v>0</v>
      </c>
      <c r="AI10" s="126">
        <f>AI8*'налоговые ставки'!$C$19/4</f>
        <v>0</v>
      </c>
      <c r="AJ10" s="126">
        <f>AJ8*'налоговые ставки'!$C$19/4</f>
        <v>0</v>
      </c>
      <c r="AK10" s="31">
        <f>SUM(AL10:AO10)</f>
        <v>0</v>
      </c>
      <c r="AL10" s="126">
        <f>AL8*'налоговые ставки'!$C$19/4</f>
        <v>0</v>
      </c>
      <c r="AM10" s="126">
        <f>AM8*'налоговые ставки'!$C$19/4</f>
        <v>0</v>
      </c>
      <c r="AN10" s="126">
        <f>AN8*'налоговые ставки'!$C$19/4</f>
        <v>0</v>
      </c>
      <c r="AO10" s="126">
        <f>AO8*'налоговые ставки'!$C$19/4</f>
        <v>0</v>
      </c>
      <c r="AP10" s="31">
        <f>SUM(AQ10:AT10)</f>
        <v>0</v>
      </c>
      <c r="AQ10" s="126">
        <f>AQ8*'налоговые ставки'!$C$19/4</f>
        <v>0</v>
      </c>
      <c r="AR10" s="126">
        <f>AR8*'налоговые ставки'!$C$19/4</f>
        <v>0</v>
      </c>
      <c r="AS10" s="126">
        <f>AS8*'налоговые ставки'!$C$19/4</f>
        <v>0</v>
      </c>
      <c r="AT10" s="126">
        <f>AT8*'налоговые ставки'!$C$19/4</f>
        <v>0</v>
      </c>
      <c r="AU10" s="31">
        <f>SUM(AV10:AY10)</f>
        <v>0</v>
      </c>
      <c r="AV10" s="126">
        <f>AV8*'налоговые ставки'!$C$19/4</f>
        <v>0</v>
      </c>
      <c r="AW10" s="126">
        <f>AW8*'налоговые ставки'!$C$19/4</f>
        <v>0</v>
      </c>
      <c r="AX10" s="126">
        <f>AX8*'налоговые ставки'!$C$19/4</f>
        <v>0</v>
      </c>
      <c r="AY10" s="126">
        <f>AY8*'налоговые ставки'!$C$19/4</f>
        <v>0</v>
      </c>
    </row>
  </sheetData>
  <mergeCells count="11">
    <mergeCell ref="A5:A6"/>
    <mergeCell ref="B5:B6"/>
    <mergeCell ref="G5:G6"/>
    <mergeCell ref="L5:L6"/>
    <mergeCell ref="Q5:Q6"/>
    <mergeCell ref="AU5:AU6"/>
    <mergeCell ref="V5:V6"/>
    <mergeCell ref="AA5:AA6"/>
    <mergeCell ref="AF5:AF6"/>
    <mergeCell ref="AK5:AK6"/>
    <mergeCell ref="AP5:AP6"/>
  </mergeCells>
  <pageMargins left="0.39370078740157483" right="0.39370078740157483" top="0.39370078740157483" bottom="0.39370078740157483" header="0.51181102362204722" footer="0.51181102362204722"/>
  <pageSetup paperSize="9" scale="76" orientation="landscape" horizontalDpi="300" r:id="rId1"/>
  <headerFooter alignWithMargins="0"/>
  <colBreaks count="2" manualBreakCount="2">
    <brk id="11" min="2" max="9" man="1"/>
    <brk id="31" min="2" max="9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17"/>
  <dimension ref="A1:AZ50"/>
  <sheetViews>
    <sheetView view="pageBreakPreview" zoomScale="115" zoomScaleNormal="60" zoomScaleSheetLayoutView="115" workbookViewId="0">
      <pane xSplit="1" ySplit="10" topLeftCell="AQ41" activePane="bottomRight" state="frozen"/>
      <selection activeCell="D7" sqref="D7"/>
      <selection pane="topRight" activeCell="D7" sqref="D7"/>
      <selection pane="bottomLeft" activeCell="D7" sqref="D7"/>
      <selection pane="bottomRight" activeCell="K50" sqref="K50"/>
    </sheetView>
  </sheetViews>
  <sheetFormatPr defaultRowHeight="15.75" x14ac:dyDescent="0.25"/>
  <cols>
    <col min="1" max="1" width="49.42578125" style="126" customWidth="1"/>
    <col min="2" max="2" width="10.42578125" style="126" customWidth="1"/>
    <col min="3" max="3" width="11.85546875" style="126" customWidth="1"/>
    <col min="4" max="7" width="8.42578125" style="126" bestFit="1" customWidth="1"/>
    <col min="8" max="8" width="9" style="126" customWidth="1"/>
    <col min="9" max="12" width="8.42578125" style="126" customWidth="1"/>
    <col min="13" max="13" width="9.42578125" style="126" customWidth="1"/>
    <col min="14" max="17" width="9.140625" style="126"/>
    <col min="18" max="18" width="10" style="126" customWidth="1"/>
    <col min="19" max="22" width="9" style="126" customWidth="1"/>
    <col min="23" max="23" width="9.42578125" style="126" customWidth="1"/>
    <col min="24" max="27" width="8.85546875" style="126" customWidth="1"/>
    <col min="28" max="28" width="8.5703125" style="126" customWidth="1"/>
    <col min="29" max="32" width="8.140625" style="126" customWidth="1"/>
    <col min="33" max="33" width="9.140625" style="126"/>
    <col min="34" max="37" width="8.140625" style="126" customWidth="1"/>
    <col min="38" max="38" width="9.140625" style="126"/>
    <col min="39" max="42" width="8.5703125" style="126" customWidth="1"/>
    <col min="43" max="16384" width="9.140625" style="126"/>
  </cols>
  <sheetData>
    <row r="1" spans="1:52" x14ac:dyDescent="0.25">
      <c r="A1" s="126" t="s">
        <v>1577</v>
      </c>
    </row>
    <row r="2" spans="1:52" x14ac:dyDescent="0.25">
      <c r="A2" s="126" t="s">
        <v>1579</v>
      </c>
    </row>
    <row r="3" spans="1:52" x14ac:dyDescent="0.25"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</row>
    <row r="4" spans="1:52" x14ac:dyDescent="0.25">
      <c r="A4" s="32" t="s">
        <v>4170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</row>
    <row r="5" spans="1:52" ht="16.5" thickBot="1" x14ac:dyDescent="0.3">
      <c r="C5" s="508">
        <f>Инвестиции!F4</f>
        <v>2023</v>
      </c>
      <c r="D5" s="508"/>
      <c r="E5" s="508"/>
      <c r="F5" s="508"/>
      <c r="G5" s="508"/>
      <c r="H5" s="508">
        <f>Инвестиции!K4</f>
        <v>2024</v>
      </c>
      <c r="I5" s="508"/>
      <c r="J5" s="508"/>
      <c r="K5" s="508"/>
      <c r="L5" s="508"/>
      <c r="M5" s="508">
        <f>Инвестиции!P4</f>
        <v>2025</v>
      </c>
      <c r="N5" s="508"/>
      <c r="O5" s="508"/>
      <c r="P5" s="508"/>
      <c r="Q5" s="508"/>
      <c r="R5" s="508">
        <f>Инвестиции!U4</f>
        <v>2026</v>
      </c>
      <c r="S5" s="508"/>
      <c r="T5" s="508"/>
      <c r="U5" s="508"/>
      <c r="V5" s="508"/>
      <c r="W5" s="508">
        <f>Инвестиции!Z4</f>
        <v>2027</v>
      </c>
      <c r="X5" s="508"/>
      <c r="Y5" s="508"/>
      <c r="Z5" s="508"/>
      <c r="AA5" s="508"/>
      <c r="AB5" s="508">
        <f>Инвестиции!AE4</f>
        <v>2028</v>
      </c>
      <c r="AC5" s="508"/>
      <c r="AD5" s="508"/>
      <c r="AE5" s="508"/>
      <c r="AF5" s="508"/>
      <c r="AG5" s="508">
        <f>Инвестиции!AJ4</f>
        <v>2029</v>
      </c>
      <c r="AH5" s="508"/>
      <c r="AI5" s="508"/>
      <c r="AJ5" s="508"/>
      <c r="AK5" s="508"/>
      <c r="AL5" s="508">
        <f>Инвестиции!AO4</f>
        <v>2030</v>
      </c>
      <c r="AM5" s="508"/>
      <c r="AN5" s="508"/>
      <c r="AO5" s="508"/>
      <c r="AP5" s="508"/>
      <c r="AQ5" s="508">
        <f>Инвестиции!AT4</f>
        <v>2031</v>
      </c>
      <c r="AR5" s="508"/>
      <c r="AS5" s="508"/>
      <c r="AT5" s="508"/>
      <c r="AU5" s="508"/>
      <c r="AV5" s="508">
        <f>Инвестиции!AY4</f>
        <v>2032</v>
      </c>
      <c r="AW5" s="508"/>
      <c r="AX5" s="508"/>
      <c r="AY5" s="508"/>
      <c r="AZ5" s="508"/>
    </row>
    <row r="6" spans="1:52" ht="16.350000000000001" customHeight="1" thickBot="1" x14ac:dyDescent="0.3">
      <c r="C6" s="799" t="s">
        <v>3979</v>
      </c>
      <c r="D6" s="800"/>
      <c r="E6" s="800"/>
      <c r="F6" s="801"/>
      <c r="G6" s="391" t="s">
        <v>3745</v>
      </c>
      <c r="H6" s="799" t="s">
        <v>3979</v>
      </c>
      <c r="I6" s="800"/>
      <c r="J6" s="800"/>
      <c r="K6" s="801"/>
      <c r="L6" s="391" t="s">
        <v>3745</v>
      </c>
      <c r="M6" s="799" t="s">
        <v>3979</v>
      </c>
      <c r="N6" s="800"/>
      <c r="O6" s="800"/>
      <c r="P6" s="801"/>
      <c r="Q6" s="391" t="s">
        <v>3745</v>
      </c>
      <c r="R6" s="799" t="s">
        <v>3979</v>
      </c>
      <c r="S6" s="800"/>
      <c r="T6" s="800"/>
      <c r="U6" s="801"/>
      <c r="V6" s="391" t="s">
        <v>3745</v>
      </c>
      <c r="W6" s="799" t="s">
        <v>3979</v>
      </c>
      <c r="X6" s="800"/>
      <c r="Y6" s="800"/>
      <c r="Z6" s="801"/>
      <c r="AA6" s="391" t="s">
        <v>3745</v>
      </c>
      <c r="AB6" s="799" t="s">
        <v>3979</v>
      </c>
      <c r="AC6" s="800"/>
      <c r="AD6" s="800"/>
      <c r="AE6" s="801"/>
      <c r="AF6" s="391" t="s">
        <v>3745</v>
      </c>
      <c r="AG6" s="799" t="s">
        <v>3979</v>
      </c>
      <c r="AH6" s="800"/>
      <c r="AI6" s="800"/>
      <c r="AJ6" s="801"/>
      <c r="AK6" s="391" t="s">
        <v>3745</v>
      </c>
      <c r="AL6" s="799" t="s">
        <v>3979</v>
      </c>
      <c r="AM6" s="800"/>
      <c r="AN6" s="800"/>
      <c r="AO6" s="801"/>
      <c r="AP6" s="391" t="s">
        <v>3745</v>
      </c>
      <c r="AQ6" s="799" t="s">
        <v>3979</v>
      </c>
      <c r="AR6" s="800"/>
      <c r="AS6" s="800"/>
      <c r="AT6" s="801"/>
      <c r="AU6" s="391" t="s">
        <v>3745</v>
      </c>
      <c r="AV6" s="799" t="s">
        <v>3979</v>
      </c>
      <c r="AW6" s="800"/>
      <c r="AX6" s="800"/>
      <c r="AY6" s="801"/>
      <c r="AZ6" s="391" t="s">
        <v>3745</v>
      </c>
    </row>
    <row r="7" spans="1:52" ht="16.5" thickBot="1" x14ac:dyDescent="0.3">
      <c r="C7" s="799" t="s">
        <v>3953</v>
      </c>
      <c r="D7" s="800"/>
      <c r="E7" s="800"/>
      <c r="F7" s="801"/>
      <c r="G7" s="391" t="s">
        <v>3745</v>
      </c>
      <c r="H7" s="799" t="s">
        <v>3953</v>
      </c>
      <c r="I7" s="800"/>
      <c r="J7" s="800"/>
      <c r="K7" s="801"/>
      <c r="L7" s="391" t="s">
        <v>3745</v>
      </c>
      <c r="M7" s="799" t="s">
        <v>3953</v>
      </c>
      <c r="N7" s="800"/>
      <c r="O7" s="800"/>
      <c r="P7" s="801"/>
      <c r="Q7" s="391" t="s">
        <v>3745</v>
      </c>
      <c r="R7" s="799" t="s">
        <v>3953</v>
      </c>
      <c r="S7" s="800"/>
      <c r="T7" s="800"/>
      <c r="U7" s="801"/>
      <c r="V7" s="391" t="s">
        <v>3745</v>
      </c>
      <c r="W7" s="799" t="s">
        <v>3953</v>
      </c>
      <c r="X7" s="800"/>
      <c r="Y7" s="800"/>
      <c r="Z7" s="801"/>
      <c r="AA7" s="391" t="s">
        <v>3745</v>
      </c>
      <c r="AB7" s="799" t="s">
        <v>3953</v>
      </c>
      <c r="AC7" s="800"/>
      <c r="AD7" s="800"/>
      <c r="AE7" s="801"/>
      <c r="AF7" s="391" t="s">
        <v>3745</v>
      </c>
      <c r="AG7" s="799" t="s">
        <v>3953</v>
      </c>
      <c r="AH7" s="800"/>
      <c r="AI7" s="800"/>
      <c r="AJ7" s="801"/>
      <c r="AK7" s="391" t="s">
        <v>3745</v>
      </c>
      <c r="AL7" s="799" t="s">
        <v>3953</v>
      </c>
      <c r="AM7" s="800"/>
      <c r="AN7" s="800"/>
      <c r="AO7" s="801"/>
      <c r="AP7" s="391" t="s">
        <v>3745</v>
      </c>
      <c r="AQ7" s="799" t="s">
        <v>3953</v>
      </c>
      <c r="AR7" s="800"/>
      <c r="AS7" s="800"/>
      <c r="AT7" s="801"/>
      <c r="AU7" s="391" t="s">
        <v>3745</v>
      </c>
      <c r="AV7" s="799" t="s">
        <v>3953</v>
      </c>
      <c r="AW7" s="800"/>
      <c r="AX7" s="800"/>
      <c r="AY7" s="801"/>
      <c r="AZ7" s="391" t="s">
        <v>3745</v>
      </c>
    </row>
    <row r="8" spans="1:52" ht="26.25" customHeight="1" thickBot="1" x14ac:dyDescent="0.3">
      <c r="A8" s="805" t="s">
        <v>1586</v>
      </c>
      <c r="B8" s="793" t="s">
        <v>3495</v>
      </c>
      <c r="C8" s="760" t="s">
        <v>3626</v>
      </c>
      <c r="D8" s="762" t="s">
        <v>3490</v>
      </c>
      <c r="E8" s="802"/>
      <c r="F8" s="802"/>
      <c r="G8" s="803"/>
      <c r="H8" s="760" t="s">
        <v>3627</v>
      </c>
      <c r="I8" s="762" t="s">
        <v>3490</v>
      </c>
      <c r="J8" s="802"/>
      <c r="K8" s="802"/>
      <c r="L8" s="803"/>
      <c r="M8" s="760" t="s">
        <v>3628</v>
      </c>
      <c r="N8" s="762" t="s">
        <v>3490</v>
      </c>
      <c r="O8" s="802"/>
      <c r="P8" s="802"/>
      <c r="Q8" s="803"/>
      <c r="R8" s="760" t="s">
        <v>3629</v>
      </c>
      <c r="S8" s="762" t="s">
        <v>3490</v>
      </c>
      <c r="T8" s="802"/>
      <c r="U8" s="802"/>
      <c r="V8" s="803"/>
      <c r="W8" s="760" t="s">
        <v>3631</v>
      </c>
      <c r="X8" s="762" t="s">
        <v>3490</v>
      </c>
      <c r="Y8" s="802"/>
      <c r="Z8" s="802"/>
      <c r="AA8" s="803"/>
      <c r="AB8" s="760" t="s">
        <v>3630</v>
      </c>
      <c r="AC8" s="762" t="s">
        <v>3490</v>
      </c>
      <c r="AD8" s="802"/>
      <c r="AE8" s="802"/>
      <c r="AF8" s="803"/>
      <c r="AG8" s="760" t="s">
        <v>3735</v>
      </c>
      <c r="AH8" s="762" t="s">
        <v>3490</v>
      </c>
      <c r="AI8" s="802"/>
      <c r="AJ8" s="802"/>
      <c r="AK8" s="803"/>
      <c r="AL8" s="760" t="s">
        <v>3736</v>
      </c>
      <c r="AM8" s="762" t="s">
        <v>3490</v>
      </c>
      <c r="AN8" s="802"/>
      <c r="AO8" s="802"/>
      <c r="AP8" s="803"/>
      <c r="AQ8" s="760" t="s">
        <v>3746</v>
      </c>
      <c r="AR8" s="762" t="s">
        <v>3490</v>
      </c>
      <c r="AS8" s="802"/>
      <c r="AT8" s="802"/>
      <c r="AU8" s="803"/>
      <c r="AV8" s="760" t="s">
        <v>3747</v>
      </c>
      <c r="AW8" s="762" t="s">
        <v>3490</v>
      </c>
      <c r="AX8" s="802"/>
      <c r="AY8" s="802"/>
      <c r="AZ8" s="803"/>
    </row>
    <row r="9" spans="1:52" ht="23.25" customHeight="1" thickBot="1" x14ac:dyDescent="0.3">
      <c r="A9" s="806"/>
      <c r="B9" s="804"/>
      <c r="C9" s="761"/>
      <c r="D9" s="152" t="s">
        <v>3621</v>
      </c>
      <c r="E9" s="152" t="s">
        <v>3622</v>
      </c>
      <c r="F9" s="152" t="s">
        <v>3623</v>
      </c>
      <c r="G9" s="152" t="s">
        <v>3624</v>
      </c>
      <c r="H9" s="761"/>
      <c r="I9" s="152" t="s">
        <v>3621</v>
      </c>
      <c r="J9" s="152" t="s">
        <v>3622</v>
      </c>
      <c r="K9" s="152" t="s">
        <v>3623</v>
      </c>
      <c r="L9" s="152" t="s">
        <v>3624</v>
      </c>
      <c r="M9" s="761"/>
      <c r="N9" s="152" t="s">
        <v>3621</v>
      </c>
      <c r="O9" s="152" t="s">
        <v>3622</v>
      </c>
      <c r="P9" s="152" t="s">
        <v>3623</v>
      </c>
      <c r="Q9" s="152" t="s">
        <v>3624</v>
      </c>
      <c r="R9" s="761"/>
      <c r="S9" s="152" t="s">
        <v>3621</v>
      </c>
      <c r="T9" s="152" t="s">
        <v>3622</v>
      </c>
      <c r="U9" s="152" t="s">
        <v>3623</v>
      </c>
      <c r="V9" s="152" t="s">
        <v>3624</v>
      </c>
      <c r="W9" s="761"/>
      <c r="X9" s="152" t="s">
        <v>3621</v>
      </c>
      <c r="Y9" s="152" t="s">
        <v>3622</v>
      </c>
      <c r="Z9" s="152" t="s">
        <v>3623</v>
      </c>
      <c r="AA9" s="152" t="s">
        <v>3624</v>
      </c>
      <c r="AB9" s="761"/>
      <c r="AC9" s="152" t="s">
        <v>3621</v>
      </c>
      <c r="AD9" s="152" t="s">
        <v>3622</v>
      </c>
      <c r="AE9" s="152" t="s">
        <v>3623</v>
      </c>
      <c r="AF9" s="152" t="s">
        <v>3624</v>
      </c>
      <c r="AG9" s="761"/>
      <c r="AH9" s="152" t="s">
        <v>3621</v>
      </c>
      <c r="AI9" s="152" t="s">
        <v>3622</v>
      </c>
      <c r="AJ9" s="152" t="s">
        <v>3623</v>
      </c>
      <c r="AK9" s="152" t="s">
        <v>3624</v>
      </c>
      <c r="AL9" s="761"/>
      <c r="AM9" s="152" t="s">
        <v>3621</v>
      </c>
      <c r="AN9" s="152" t="s">
        <v>3622</v>
      </c>
      <c r="AO9" s="152" t="s">
        <v>3623</v>
      </c>
      <c r="AP9" s="152" t="s">
        <v>3624</v>
      </c>
      <c r="AQ9" s="761"/>
      <c r="AR9" s="152" t="s">
        <v>3621</v>
      </c>
      <c r="AS9" s="152" t="s">
        <v>3622</v>
      </c>
      <c r="AT9" s="152" t="s">
        <v>3623</v>
      </c>
      <c r="AU9" s="152" t="s">
        <v>3624</v>
      </c>
      <c r="AV9" s="761"/>
      <c r="AW9" s="152" t="s">
        <v>3621</v>
      </c>
      <c r="AX9" s="152" t="s">
        <v>3622</v>
      </c>
      <c r="AY9" s="152" t="s">
        <v>3623</v>
      </c>
      <c r="AZ9" s="152" t="s">
        <v>3624</v>
      </c>
    </row>
    <row r="10" spans="1:52" ht="16.5" thickBot="1" x14ac:dyDescent="0.3">
      <c r="A10" s="129">
        <v>1</v>
      </c>
      <c r="B10" s="154">
        <v>2</v>
      </c>
      <c r="C10" s="129">
        <v>3</v>
      </c>
      <c r="D10" s="154">
        <v>4</v>
      </c>
      <c r="E10" s="129">
        <v>5</v>
      </c>
      <c r="F10" s="154">
        <v>6</v>
      </c>
      <c r="G10" s="129">
        <v>7</v>
      </c>
      <c r="H10" s="154">
        <v>8</v>
      </c>
      <c r="I10" s="129">
        <v>9</v>
      </c>
      <c r="J10" s="154">
        <v>10</v>
      </c>
      <c r="K10" s="129">
        <v>11</v>
      </c>
      <c r="L10" s="154">
        <v>12</v>
      </c>
      <c r="M10" s="129">
        <v>13</v>
      </c>
      <c r="N10" s="154">
        <v>14</v>
      </c>
      <c r="O10" s="129">
        <v>15</v>
      </c>
      <c r="P10" s="154">
        <v>16</v>
      </c>
      <c r="Q10" s="129">
        <v>17</v>
      </c>
      <c r="R10" s="154">
        <v>18</v>
      </c>
      <c r="S10" s="129">
        <v>19</v>
      </c>
      <c r="T10" s="154">
        <v>20</v>
      </c>
      <c r="U10" s="129">
        <v>21</v>
      </c>
      <c r="V10" s="154">
        <v>22</v>
      </c>
      <c r="W10" s="129">
        <v>23</v>
      </c>
      <c r="X10" s="154">
        <v>24</v>
      </c>
      <c r="Y10" s="129">
        <v>25</v>
      </c>
      <c r="Z10" s="154">
        <v>26</v>
      </c>
      <c r="AA10" s="129">
        <v>27</v>
      </c>
      <c r="AB10" s="154">
        <v>28</v>
      </c>
      <c r="AC10" s="129">
        <v>29</v>
      </c>
      <c r="AD10" s="154">
        <v>30</v>
      </c>
      <c r="AE10" s="129">
        <v>31</v>
      </c>
      <c r="AF10" s="154">
        <v>32</v>
      </c>
      <c r="AG10" s="129">
        <v>33</v>
      </c>
      <c r="AH10" s="154">
        <v>34</v>
      </c>
      <c r="AI10" s="129">
        <v>35</v>
      </c>
      <c r="AJ10" s="154">
        <v>36</v>
      </c>
      <c r="AK10" s="129">
        <v>37</v>
      </c>
      <c r="AL10" s="154">
        <v>38</v>
      </c>
      <c r="AM10" s="129">
        <v>39</v>
      </c>
      <c r="AN10" s="154">
        <v>40</v>
      </c>
      <c r="AO10" s="129">
        <v>41</v>
      </c>
      <c r="AP10" s="154">
        <v>42</v>
      </c>
      <c r="AQ10" s="129">
        <v>43</v>
      </c>
      <c r="AR10" s="154">
        <v>44</v>
      </c>
      <c r="AS10" s="129">
        <v>45</v>
      </c>
      <c r="AT10" s="154">
        <v>46</v>
      </c>
      <c r="AU10" s="129">
        <v>47</v>
      </c>
      <c r="AV10" s="154">
        <v>48</v>
      </c>
      <c r="AW10" s="129">
        <v>49</v>
      </c>
      <c r="AX10" s="154">
        <v>50</v>
      </c>
      <c r="AY10" s="129">
        <v>51</v>
      </c>
      <c r="AZ10" s="154">
        <v>52</v>
      </c>
    </row>
    <row r="11" spans="1:52" ht="47.25" x14ac:dyDescent="0.25">
      <c r="A11" s="267" t="s">
        <v>3570</v>
      </c>
      <c r="B11" s="268">
        <f t="shared" ref="B11:B38" si="0">SUM(C11,H11,M11,R11,W11,AB11,AG11,AL11,AQ11,AV11)</f>
        <v>0</v>
      </c>
      <c r="C11" s="372">
        <f t="shared" ref="C11:C32" si="1">SUM(D11:G11)</f>
        <v>0</v>
      </c>
      <c r="D11" s="369">
        <f>выручка!D8</f>
        <v>0</v>
      </c>
      <c r="E11" s="369">
        <f>выручка!E8</f>
        <v>0</v>
      </c>
      <c r="F11" s="369">
        <f>выручка!F8</f>
        <v>0</v>
      </c>
      <c r="G11" s="369">
        <f>выручка!G8</f>
        <v>0</v>
      </c>
      <c r="H11" s="372">
        <f>SUM(I11:L11)</f>
        <v>0</v>
      </c>
      <c r="I11" s="369">
        <f>выручка!I8</f>
        <v>0</v>
      </c>
      <c r="J11" s="369">
        <f>выручка!J8</f>
        <v>0</v>
      </c>
      <c r="K11" s="369">
        <f>выручка!K8</f>
        <v>0</v>
      </c>
      <c r="L11" s="369">
        <f>выручка!L8</f>
        <v>0</v>
      </c>
      <c r="M11" s="372">
        <f>SUM(N11:Q11)</f>
        <v>0</v>
      </c>
      <c r="N11" s="369">
        <f>выручка!N8</f>
        <v>0</v>
      </c>
      <c r="O11" s="369">
        <f>выручка!O8</f>
        <v>0</v>
      </c>
      <c r="P11" s="369">
        <f>выручка!P8</f>
        <v>0</v>
      </c>
      <c r="Q11" s="369">
        <f>выручка!Q8</f>
        <v>0</v>
      </c>
      <c r="R11" s="372">
        <f>SUM(S11:V11)</f>
        <v>0</v>
      </c>
      <c r="S11" s="369">
        <f>выручка!S8</f>
        <v>0</v>
      </c>
      <c r="T11" s="369">
        <f>выручка!T8</f>
        <v>0</v>
      </c>
      <c r="U11" s="369">
        <f>выручка!U8</f>
        <v>0</v>
      </c>
      <c r="V11" s="369">
        <f>выручка!V8</f>
        <v>0</v>
      </c>
      <c r="W11" s="372">
        <f>SUM(X11:AA11)</f>
        <v>0</v>
      </c>
      <c r="X11" s="369">
        <f>выручка!X8</f>
        <v>0</v>
      </c>
      <c r="Y11" s="369">
        <f>выручка!Y8</f>
        <v>0</v>
      </c>
      <c r="Z11" s="369">
        <f>выручка!Z8</f>
        <v>0</v>
      </c>
      <c r="AA11" s="369">
        <f>выручка!AA8</f>
        <v>0</v>
      </c>
      <c r="AB11" s="372">
        <f>SUM(AC11:AF11)</f>
        <v>0</v>
      </c>
      <c r="AC11" s="369">
        <f>выручка!AC8</f>
        <v>0</v>
      </c>
      <c r="AD11" s="369">
        <f>выручка!AD8</f>
        <v>0</v>
      </c>
      <c r="AE11" s="369">
        <f>выручка!AE8</f>
        <v>0</v>
      </c>
      <c r="AF11" s="369">
        <f>выручка!AF8</f>
        <v>0</v>
      </c>
      <c r="AG11" s="372">
        <f>SUM(AH11:AK11)</f>
        <v>0</v>
      </c>
      <c r="AH11" s="369">
        <f>выручка!AH8</f>
        <v>0</v>
      </c>
      <c r="AI11" s="369">
        <f>выручка!AI8</f>
        <v>0</v>
      </c>
      <c r="AJ11" s="369">
        <f>выручка!AJ8</f>
        <v>0</v>
      </c>
      <c r="AK11" s="369">
        <f>выручка!AK8</f>
        <v>0</v>
      </c>
      <c r="AL11" s="372">
        <f t="shared" ref="AL11:AL22" si="2">SUM(AM11:AP11)</f>
        <v>0</v>
      </c>
      <c r="AM11" s="369">
        <f>выручка!AM8</f>
        <v>0</v>
      </c>
      <c r="AN11" s="369">
        <f>выручка!AN8</f>
        <v>0</v>
      </c>
      <c r="AO11" s="369">
        <f>выручка!AO8</f>
        <v>0</v>
      </c>
      <c r="AP11" s="369">
        <f>выручка!AP8</f>
        <v>0</v>
      </c>
      <c r="AQ11" s="372">
        <f t="shared" ref="AQ11:AQ22" si="3">SUM(AR11:AU11)</f>
        <v>0</v>
      </c>
      <c r="AR11" s="369">
        <f>выручка!AR8</f>
        <v>0</v>
      </c>
      <c r="AS11" s="369">
        <f>выручка!AS8</f>
        <v>0</v>
      </c>
      <c r="AT11" s="369">
        <f>выручка!AT8</f>
        <v>0</v>
      </c>
      <c r="AU11" s="369">
        <f>выручка!AU8</f>
        <v>0</v>
      </c>
      <c r="AV11" s="372">
        <f t="shared" ref="AV11:AV22" si="4">SUM(AW11:AZ11)</f>
        <v>0</v>
      </c>
      <c r="AW11" s="369">
        <f>выручка!AW8</f>
        <v>0</v>
      </c>
      <c r="AX11" s="369">
        <f>выручка!AX8</f>
        <v>0</v>
      </c>
      <c r="AY11" s="369">
        <f>выручка!AY8</f>
        <v>0</v>
      </c>
      <c r="AZ11" s="369">
        <f>выручка!AZ8</f>
        <v>0</v>
      </c>
    </row>
    <row r="12" spans="1:52" x14ac:dyDescent="0.25">
      <c r="A12" s="269" t="s">
        <v>1613</v>
      </c>
      <c r="B12" s="278">
        <f t="shared" si="0"/>
        <v>0</v>
      </c>
      <c r="C12" s="373">
        <f t="shared" si="1"/>
        <v>0</v>
      </c>
      <c r="D12" s="367">
        <f>D11*'налоговые ставки'!$D$5</f>
        <v>0</v>
      </c>
      <c r="E12" s="367">
        <f>E11*'налоговые ставки'!$D$5</f>
        <v>0</v>
      </c>
      <c r="F12" s="367">
        <f>F11*'налоговые ставки'!$D$5</f>
        <v>0</v>
      </c>
      <c r="G12" s="367">
        <f>G11*'налоговые ставки'!$D$5</f>
        <v>0</v>
      </c>
      <c r="H12" s="383">
        <f t="shared" ref="H12:H37" si="5">SUM(I12:L12)</f>
        <v>0</v>
      </c>
      <c r="I12" s="367">
        <f>I11*'налоговые ставки'!$D$5</f>
        <v>0</v>
      </c>
      <c r="J12" s="367">
        <f>J11*'налоговые ставки'!$D$5</f>
        <v>0</v>
      </c>
      <c r="K12" s="367">
        <f>K11*'налоговые ставки'!$D$5</f>
        <v>0</v>
      </c>
      <c r="L12" s="367">
        <f>L11*'налоговые ставки'!$D$5</f>
        <v>0</v>
      </c>
      <c r="M12" s="383">
        <f t="shared" ref="M12:M37" si="6">SUM(N12:Q12)</f>
        <v>0</v>
      </c>
      <c r="N12" s="367">
        <f>N11*'налоговые ставки'!$D$5</f>
        <v>0</v>
      </c>
      <c r="O12" s="367">
        <f>O11*'налоговые ставки'!$D$5</f>
        <v>0</v>
      </c>
      <c r="P12" s="367">
        <f>P11*'налоговые ставки'!$D$5</f>
        <v>0</v>
      </c>
      <c r="Q12" s="367">
        <f>Q11*'налоговые ставки'!$D$5</f>
        <v>0</v>
      </c>
      <c r="R12" s="383">
        <f t="shared" ref="R12:R37" si="7">SUM(S12:V12)</f>
        <v>0</v>
      </c>
      <c r="S12" s="367">
        <f>S11*'налоговые ставки'!$D$5</f>
        <v>0</v>
      </c>
      <c r="T12" s="367">
        <f>T11*'налоговые ставки'!$D$5</f>
        <v>0</v>
      </c>
      <c r="U12" s="367">
        <f>U11*'налоговые ставки'!$D$5</f>
        <v>0</v>
      </c>
      <c r="V12" s="367">
        <f>V11*'налоговые ставки'!$D$5</f>
        <v>0</v>
      </c>
      <c r="W12" s="383">
        <f t="shared" ref="W12:W37" si="8">SUM(X12:AA12)</f>
        <v>0</v>
      </c>
      <c r="X12" s="367">
        <f>X11*'налоговые ставки'!$D$5</f>
        <v>0</v>
      </c>
      <c r="Y12" s="367">
        <f>Y11*'налоговые ставки'!$D$5</f>
        <v>0</v>
      </c>
      <c r="Z12" s="367">
        <f>Z11*'налоговые ставки'!$D$5</f>
        <v>0</v>
      </c>
      <c r="AA12" s="367">
        <f>AA11*'налоговые ставки'!$D$5</f>
        <v>0</v>
      </c>
      <c r="AB12" s="383">
        <f t="shared" ref="AB12:AB37" si="9">SUM(AC12:AF12)</f>
        <v>0</v>
      </c>
      <c r="AC12" s="367">
        <f>AC11*'налоговые ставки'!$D$5</f>
        <v>0</v>
      </c>
      <c r="AD12" s="367">
        <f>AD11*'налоговые ставки'!$D$5</f>
        <v>0</v>
      </c>
      <c r="AE12" s="367">
        <f>AE11*'налоговые ставки'!$D$5</f>
        <v>0</v>
      </c>
      <c r="AF12" s="367">
        <f>AF11*'налоговые ставки'!$D$5</f>
        <v>0</v>
      </c>
      <c r="AG12" s="383">
        <f t="shared" ref="AG12:AG21" si="10">SUM(AH12:AK12)</f>
        <v>0</v>
      </c>
      <c r="AH12" s="367">
        <f>AH11*'налоговые ставки'!$D$5</f>
        <v>0</v>
      </c>
      <c r="AI12" s="367">
        <f>AI11*'налоговые ставки'!$D$5</f>
        <v>0</v>
      </c>
      <c r="AJ12" s="367">
        <f>AJ11*'налоговые ставки'!$D$5</f>
        <v>0</v>
      </c>
      <c r="AK12" s="367">
        <f>AK11*'налоговые ставки'!$D$5</f>
        <v>0</v>
      </c>
      <c r="AL12" s="383">
        <f t="shared" si="2"/>
        <v>0</v>
      </c>
      <c r="AM12" s="367">
        <f>AM11*'налоговые ставки'!$D$5</f>
        <v>0</v>
      </c>
      <c r="AN12" s="367">
        <f>AN11*'налоговые ставки'!$D$5</f>
        <v>0</v>
      </c>
      <c r="AO12" s="367">
        <f>AO11*'налоговые ставки'!$D$5</f>
        <v>0</v>
      </c>
      <c r="AP12" s="367">
        <f>AP11*'налоговые ставки'!$D$5</f>
        <v>0</v>
      </c>
      <c r="AQ12" s="383">
        <f t="shared" si="3"/>
        <v>0</v>
      </c>
      <c r="AR12" s="367">
        <f>AR11*'налоговые ставки'!$D$5</f>
        <v>0</v>
      </c>
      <c r="AS12" s="367">
        <f>AS11*'налоговые ставки'!$D$5</f>
        <v>0</v>
      </c>
      <c r="AT12" s="367">
        <f>AT11*'налоговые ставки'!$D$5</f>
        <v>0</v>
      </c>
      <c r="AU12" s="367">
        <f>AU11*'налоговые ставки'!$D$5</f>
        <v>0</v>
      </c>
      <c r="AV12" s="383">
        <f t="shared" si="4"/>
        <v>0</v>
      </c>
      <c r="AW12" s="367">
        <f>AW11*'налоговые ставки'!$D$5</f>
        <v>0</v>
      </c>
      <c r="AX12" s="367">
        <f>AX11*'налоговые ставки'!$D$5</f>
        <v>0</v>
      </c>
      <c r="AY12" s="367">
        <f>AY11*'налоговые ставки'!$D$5</f>
        <v>0</v>
      </c>
      <c r="AZ12" s="367">
        <f>AZ11*'налоговые ставки'!$D$5</f>
        <v>0</v>
      </c>
    </row>
    <row r="13" spans="1:52" ht="32.25" thickBot="1" x14ac:dyDescent="0.3">
      <c r="A13" s="271" t="s">
        <v>1614</v>
      </c>
      <c r="B13" s="368">
        <f t="shared" si="0"/>
        <v>0</v>
      </c>
      <c r="C13" s="374">
        <f t="shared" si="1"/>
        <v>0</v>
      </c>
      <c r="D13" s="370"/>
      <c r="E13" s="370"/>
      <c r="F13" s="370"/>
      <c r="G13" s="370"/>
      <c r="H13" s="374">
        <f t="shared" si="5"/>
        <v>0</v>
      </c>
      <c r="I13" s="370"/>
      <c r="J13" s="370"/>
      <c r="K13" s="370"/>
      <c r="L13" s="370"/>
      <c r="M13" s="374">
        <f t="shared" si="6"/>
        <v>0</v>
      </c>
      <c r="N13" s="370"/>
      <c r="O13" s="370"/>
      <c r="P13" s="370"/>
      <c r="Q13" s="370"/>
      <c r="R13" s="374">
        <f t="shared" si="7"/>
        <v>0</v>
      </c>
      <c r="S13" s="370"/>
      <c r="T13" s="370"/>
      <c r="U13" s="370"/>
      <c r="V13" s="370"/>
      <c r="W13" s="374">
        <f t="shared" si="8"/>
        <v>0</v>
      </c>
      <c r="X13" s="370"/>
      <c r="Y13" s="370"/>
      <c r="Z13" s="370"/>
      <c r="AA13" s="370"/>
      <c r="AB13" s="374">
        <f t="shared" si="9"/>
        <v>0</v>
      </c>
      <c r="AC13" s="370"/>
      <c r="AD13" s="370"/>
      <c r="AE13" s="370"/>
      <c r="AF13" s="370"/>
      <c r="AG13" s="374">
        <f t="shared" si="10"/>
        <v>0</v>
      </c>
      <c r="AH13" s="370"/>
      <c r="AI13" s="370"/>
      <c r="AJ13" s="370"/>
      <c r="AK13" s="370"/>
      <c r="AL13" s="374">
        <f t="shared" si="2"/>
        <v>0</v>
      </c>
      <c r="AM13" s="370"/>
      <c r="AN13" s="370"/>
      <c r="AO13" s="370"/>
      <c r="AP13" s="370"/>
      <c r="AQ13" s="374">
        <f t="shared" si="3"/>
        <v>0</v>
      </c>
      <c r="AR13" s="370"/>
      <c r="AS13" s="370"/>
      <c r="AT13" s="370"/>
      <c r="AU13" s="370"/>
      <c r="AV13" s="374">
        <f t="shared" si="4"/>
        <v>0</v>
      </c>
      <c r="AW13" s="370"/>
      <c r="AX13" s="370"/>
      <c r="AY13" s="370"/>
      <c r="AZ13" s="370"/>
    </row>
    <row r="14" spans="1:52" ht="51.75" customHeight="1" thickBot="1" x14ac:dyDescent="0.3">
      <c r="A14" s="273" t="s">
        <v>3571</v>
      </c>
      <c r="B14" s="268">
        <f t="shared" si="0"/>
        <v>0</v>
      </c>
      <c r="C14" s="374">
        <f t="shared" si="1"/>
        <v>0</v>
      </c>
      <c r="D14" s="362">
        <f>D11-D12-D13</f>
        <v>0</v>
      </c>
      <c r="E14" s="362">
        <f>E11-E12-E13</f>
        <v>0</v>
      </c>
      <c r="F14" s="362">
        <f>F11-F12-F13</f>
        <v>0</v>
      </c>
      <c r="G14" s="362">
        <f>G11-G12-G13</f>
        <v>0</v>
      </c>
      <c r="H14" s="374">
        <f t="shared" si="5"/>
        <v>0</v>
      </c>
      <c r="I14" s="362">
        <f>I11-I12-I13</f>
        <v>0</v>
      </c>
      <c r="J14" s="362">
        <f>J11-J12-J13</f>
        <v>0</v>
      </c>
      <c r="K14" s="362">
        <f>K11-K12-K13</f>
        <v>0</v>
      </c>
      <c r="L14" s="362">
        <f>L11-L12-L13</f>
        <v>0</v>
      </c>
      <c r="M14" s="374">
        <f t="shared" si="6"/>
        <v>0</v>
      </c>
      <c r="N14" s="362">
        <f>N11-N12-N13</f>
        <v>0</v>
      </c>
      <c r="O14" s="362">
        <f>O11-O12-O13</f>
        <v>0</v>
      </c>
      <c r="P14" s="362">
        <f>P11-P12-P13</f>
        <v>0</v>
      </c>
      <c r="Q14" s="362">
        <f>Q11-Q12-Q13</f>
        <v>0</v>
      </c>
      <c r="R14" s="374">
        <f t="shared" si="7"/>
        <v>0</v>
      </c>
      <c r="S14" s="362">
        <f>S11-S12-S13</f>
        <v>0</v>
      </c>
      <c r="T14" s="362">
        <f>T11-T12-T13</f>
        <v>0</v>
      </c>
      <c r="U14" s="362">
        <f>U11-U12-U13</f>
        <v>0</v>
      </c>
      <c r="V14" s="362">
        <f>V11-V12-V13</f>
        <v>0</v>
      </c>
      <c r="W14" s="374">
        <f t="shared" si="8"/>
        <v>0</v>
      </c>
      <c r="X14" s="362">
        <f>X11-X12-X13</f>
        <v>0</v>
      </c>
      <c r="Y14" s="362">
        <f>Y11-Y12-Y13</f>
        <v>0</v>
      </c>
      <c r="Z14" s="362">
        <f>Z11-Z12-Z13</f>
        <v>0</v>
      </c>
      <c r="AA14" s="362">
        <f>AA11-AA12-AA13</f>
        <v>0</v>
      </c>
      <c r="AB14" s="374">
        <f t="shared" si="9"/>
        <v>0</v>
      </c>
      <c r="AC14" s="362">
        <f>AC11-AC12-AC13</f>
        <v>0</v>
      </c>
      <c r="AD14" s="362">
        <f>AD11-AD12-AD13</f>
        <v>0</v>
      </c>
      <c r="AE14" s="362">
        <f>AE11-AE12-AE13</f>
        <v>0</v>
      </c>
      <c r="AF14" s="362">
        <f>AF11-AF12-AF13</f>
        <v>0</v>
      </c>
      <c r="AG14" s="374">
        <f t="shared" si="10"/>
        <v>0</v>
      </c>
      <c r="AH14" s="362">
        <f>AH11-AH12-AH13</f>
        <v>0</v>
      </c>
      <c r="AI14" s="362">
        <f>AI11-AI12-AI13</f>
        <v>0</v>
      </c>
      <c r="AJ14" s="362">
        <f>AJ11-AJ12-AJ13</f>
        <v>0</v>
      </c>
      <c r="AK14" s="362">
        <f>AK11-AK12-AK13</f>
        <v>0</v>
      </c>
      <c r="AL14" s="374">
        <f t="shared" si="2"/>
        <v>0</v>
      </c>
      <c r="AM14" s="362">
        <f>AM11-AM12-AM13</f>
        <v>0</v>
      </c>
      <c r="AN14" s="362">
        <f>AN11-AN12-AN13</f>
        <v>0</v>
      </c>
      <c r="AO14" s="362">
        <f>AO11-AO12-AO13</f>
        <v>0</v>
      </c>
      <c r="AP14" s="362">
        <f>AP11-AP12-AP13</f>
        <v>0</v>
      </c>
      <c r="AQ14" s="374">
        <f t="shared" si="3"/>
        <v>0</v>
      </c>
      <c r="AR14" s="362">
        <f>AR11-AR12-AR13</f>
        <v>0</v>
      </c>
      <c r="AS14" s="362">
        <f>AS11-AS12-AS13</f>
        <v>0</v>
      </c>
      <c r="AT14" s="362">
        <f>AT11-AT12-AT13</f>
        <v>0</v>
      </c>
      <c r="AU14" s="362">
        <f>AU11-AU12-AU13</f>
        <v>0</v>
      </c>
      <c r="AV14" s="374">
        <f t="shared" si="4"/>
        <v>0</v>
      </c>
      <c r="AW14" s="362">
        <f>AW11-AW12-AW13</f>
        <v>0</v>
      </c>
      <c r="AX14" s="362">
        <f>AX11-AX12-AX13</f>
        <v>0</v>
      </c>
      <c r="AY14" s="362">
        <f>AY11-AY12-AY13</f>
        <v>0</v>
      </c>
      <c r="AZ14" s="362">
        <f>AZ11-AZ12-AZ13</f>
        <v>0</v>
      </c>
    </row>
    <row r="15" spans="1:52" ht="33" customHeight="1" thickBot="1" x14ac:dyDescent="0.3">
      <c r="A15" s="273" t="s">
        <v>1612</v>
      </c>
      <c r="B15" s="268">
        <f t="shared" si="0"/>
        <v>0</v>
      </c>
      <c r="C15" s="374">
        <f t="shared" si="1"/>
        <v>0</v>
      </c>
      <c r="D15" s="362">
        <f>D16+D17+D18+D19+D20+D21+D28</f>
        <v>0</v>
      </c>
      <c r="E15" s="362">
        <f>E16+E17+E18+E19+E20+E21+E28</f>
        <v>0</v>
      </c>
      <c r="F15" s="362">
        <f>F16+F17+F18+F19+F20+F21+F28</f>
        <v>0</v>
      </c>
      <c r="G15" s="362">
        <f>G16+G17+G18+G19+G20+G21+G28</f>
        <v>0</v>
      </c>
      <c r="H15" s="374">
        <f t="shared" si="5"/>
        <v>0</v>
      </c>
      <c r="I15" s="362">
        <f>I16+I17+I18+I19+I20+I21+I28</f>
        <v>0</v>
      </c>
      <c r="J15" s="362">
        <f>J16+J17+J18+J19+J20+J21+J28</f>
        <v>0</v>
      </c>
      <c r="K15" s="362">
        <f>K16+K17+K18+K19+K20+K21+K28</f>
        <v>0</v>
      </c>
      <c r="L15" s="362">
        <f>L16+L17+L18+L19+L20+L21+L28</f>
        <v>0</v>
      </c>
      <c r="M15" s="374">
        <f t="shared" si="6"/>
        <v>0</v>
      </c>
      <c r="N15" s="362">
        <f>N16+N17+N18+N19+N20+N21+N28</f>
        <v>0</v>
      </c>
      <c r="O15" s="362">
        <f>O16+O17+O18+O19+O20+O21+O28</f>
        <v>0</v>
      </c>
      <c r="P15" s="362">
        <f>P16+P17+P18+P19+P20+P21+P28</f>
        <v>0</v>
      </c>
      <c r="Q15" s="362">
        <f>Q16+Q17+Q18+Q19+Q20+Q21+Q28</f>
        <v>0</v>
      </c>
      <c r="R15" s="374">
        <f t="shared" si="7"/>
        <v>0</v>
      </c>
      <c r="S15" s="362">
        <f>S16+S17+S18+S19+S20+S21+S28</f>
        <v>0</v>
      </c>
      <c r="T15" s="362">
        <f>T16+T17+T18+T19+T20+T21+T28</f>
        <v>0</v>
      </c>
      <c r="U15" s="362">
        <f>U16+U17+U18+U19+U20+U21+U28</f>
        <v>0</v>
      </c>
      <c r="V15" s="362">
        <f>V16+V17+V18+V19+V20+V21+V28</f>
        <v>0</v>
      </c>
      <c r="W15" s="374">
        <f t="shared" si="8"/>
        <v>0</v>
      </c>
      <c r="X15" s="362">
        <f>X16+X17+X18+X19+X20+X21+X28</f>
        <v>0</v>
      </c>
      <c r="Y15" s="362">
        <f>Y16+Y17+Y18+Y19+Y20+Y21+Y28</f>
        <v>0</v>
      </c>
      <c r="Z15" s="362">
        <f>Z16+Z17+Z18+Z19+Z20+Z21+Z28</f>
        <v>0</v>
      </c>
      <c r="AA15" s="362">
        <f>AA16+AA17+AA18+AA19+AA20+AA21+AA28</f>
        <v>0</v>
      </c>
      <c r="AB15" s="374">
        <f t="shared" si="9"/>
        <v>0</v>
      </c>
      <c r="AC15" s="362">
        <f>AC16+AC17+AC18+AC19+AC20+AC21+AC28</f>
        <v>0</v>
      </c>
      <c r="AD15" s="362">
        <f>AD16+AD17+AD18+AD19+AD20+AD21+AD28</f>
        <v>0</v>
      </c>
      <c r="AE15" s="362">
        <f>AE16+AE17+AE18+AE19+AE20+AE21+AE28</f>
        <v>0</v>
      </c>
      <c r="AF15" s="362">
        <f>AF16+AF17+AF18+AF19+AF20+AF21+AF28</f>
        <v>0</v>
      </c>
      <c r="AG15" s="374">
        <f t="shared" si="10"/>
        <v>0</v>
      </c>
      <c r="AH15" s="362">
        <f>AH16+AH17+AH18+AH19+AH20+AH21+AH28</f>
        <v>0</v>
      </c>
      <c r="AI15" s="362">
        <f>AI16+AI17+AI18+AI19+AI20+AI21+AI28</f>
        <v>0</v>
      </c>
      <c r="AJ15" s="362">
        <f>AJ16+AJ17+AJ18+AJ19+AJ20+AJ21+AJ28</f>
        <v>0</v>
      </c>
      <c r="AK15" s="362">
        <f>AK16+AK17+AK18+AK19+AK20+AK21+AK28</f>
        <v>0</v>
      </c>
      <c r="AL15" s="374">
        <f t="shared" si="2"/>
        <v>0</v>
      </c>
      <c r="AM15" s="362">
        <f>AM16+AM17+AM18+AM19+AM20+AM21+AM28</f>
        <v>0</v>
      </c>
      <c r="AN15" s="362">
        <f>AN16+AN17+AN18+AN19+AN20+AN21+AN28</f>
        <v>0</v>
      </c>
      <c r="AO15" s="362">
        <f>AO16+AO17+AO18+AO19+AO20+AO21+AO28</f>
        <v>0</v>
      </c>
      <c r="AP15" s="362">
        <f>AP16+AP17+AP18+AP19+AP20+AP21+AP28</f>
        <v>0</v>
      </c>
      <c r="AQ15" s="374">
        <f t="shared" si="3"/>
        <v>0</v>
      </c>
      <c r="AR15" s="362">
        <f>AR16+AR17+AR18+AR19+AR20+AR21+AR28</f>
        <v>0</v>
      </c>
      <c r="AS15" s="362">
        <f>AS16+AS17+AS18+AS19+AS20+AS21+AS28</f>
        <v>0</v>
      </c>
      <c r="AT15" s="362">
        <f>AT16+AT17+AT18+AT19+AT20+AT21+AT28</f>
        <v>0</v>
      </c>
      <c r="AU15" s="362">
        <f>AU16+AU17+AU18+AU19+AU20+AU21+AU28</f>
        <v>0</v>
      </c>
      <c r="AV15" s="374">
        <f t="shared" si="4"/>
        <v>0</v>
      </c>
      <c r="AW15" s="362">
        <f>AW16+AW17+AW18+AW19+AW20+AW21+AW28</f>
        <v>0</v>
      </c>
      <c r="AX15" s="362">
        <f>AX16+AX17+AX18+AX19+AX20+AX21+AX28</f>
        <v>0</v>
      </c>
      <c r="AY15" s="362">
        <f>AY16+AY17+AY18+AY19+AY20+AY21+AY28</f>
        <v>0</v>
      </c>
      <c r="AZ15" s="362">
        <f>AZ16+AZ17+AZ18+AZ19+AZ20+AZ21+AZ28</f>
        <v>0</v>
      </c>
    </row>
    <row r="16" spans="1:52" ht="16.5" thickBot="1" x14ac:dyDescent="0.3">
      <c r="A16" s="271" t="s">
        <v>3506</v>
      </c>
      <c r="B16" s="268">
        <f t="shared" si="0"/>
        <v>0</v>
      </c>
      <c r="C16" s="374">
        <f t="shared" si="1"/>
        <v>0</v>
      </c>
      <c r="D16" s="362"/>
      <c r="E16" s="362"/>
      <c r="F16" s="362"/>
      <c r="G16" s="362"/>
      <c r="H16" s="374">
        <f t="shared" si="5"/>
        <v>0</v>
      </c>
      <c r="I16" s="362"/>
      <c r="J16" s="362"/>
      <c r="K16" s="362"/>
      <c r="L16" s="362"/>
      <c r="M16" s="374">
        <f t="shared" si="6"/>
        <v>0</v>
      </c>
      <c r="N16" s="362"/>
      <c r="O16" s="362"/>
      <c r="P16" s="362"/>
      <c r="Q16" s="362"/>
      <c r="R16" s="374">
        <f t="shared" si="7"/>
        <v>0</v>
      </c>
      <c r="S16" s="362"/>
      <c r="T16" s="362"/>
      <c r="U16" s="362"/>
      <c r="V16" s="362"/>
      <c r="W16" s="374">
        <f t="shared" si="8"/>
        <v>0</v>
      </c>
      <c r="X16" s="362"/>
      <c r="Y16" s="362"/>
      <c r="Z16" s="362"/>
      <c r="AA16" s="362"/>
      <c r="AB16" s="374">
        <f t="shared" si="9"/>
        <v>0</v>
      </c>
      <c r="AC16" s="362"/>
      <c r="AD16" s="362"/>
      <c r="AE16" s="362"/>
      <c r="AF16" s="362"/>
      <c r="AG16" s="374">
        <f t="shared" si="10"/>
        <v>0</v>
      </c>
      <c r="AH16" s="362"/>
      <c r="AI16" s="362"/>
      <c r="AJ16" s="362"/>
      <c r="AK16" s="362"/>
      <c r="AL16" s="374">
        <f t="shared" si="2"/>
        <v>0</v>
      </c>
      <c r="AM16" s="362"/>
      <c r="AN16" s="362"/>
      <c r="AO16" s="362"/>
      <c r="AP16" s="362"/>
      <c r="AQ16" s="374">
        <f t="shared" si="3"/>
        <v>0</v>
      </c>
      <c r="AR16" s="362"/>
      <c r="AS16" s="362"/>
      <c r="AT16" s="362"/>
      <c r="AU16" s="362"/>
      <c r="AV16" s="374">
        <f t="shared" si="4"/>
        <v>0</v>
      </c>
      <c r="AW16" s="362"/>
      <c r="AX16" s="362"/>
      <c r="AY16" s="362"/>
      <c r="AZ16" s="362"/>
    </row>
    <row r="17" spans="1:52" ht="16.5" thickBot="1" x14ac:dyDescent="0.3">
      <c r="A17" s="271" t="s">
        <v>3507</v>
      </c>
      <c r="B17" s="268">
        <f t="shared" si="0"/>
        <v>0</v>
      </c>
      <c r="C17" s="374">
        <f t="shared" si="1"/>
        <v>0</v>
      </c>
      <c r="D17" s="362">
        <f>ЗПиЕСН!D11</f>
        <v>0</v>
      </c>
      <c r="E17" s="362">
        <f>ЗПиЕСН!E11</f>
        <v>0</v>
      </c>
      <c r="F17" s="362">
        <f>ЗПиЕСН!F11</f>
        <v>0</v>
      </c>
      <c r="G17" s="362">
        <f>ЗПиЕСН!G11</f>
        <v>0</v>
      </c>
      <c r="H17" s="374">
        <f t="shared" si="5"/>
        <v>0</v>
      </c>
      <c r="I17" s="362">
        <f>ЗПиЕСН!I11</f>
        <v>0</v>
      </c>
      <c r="J17" s="362">
        <f>ЗПиЕСН!J11</f>
        <v>0</v>
      </c>
      <c r="K17" s="362">
        <f>ЗПиЕСН!K11</f>
        <v>0</v>
      </c>
      <c r="L17" s="362">
        <f>ЗПиЕСН!L11</f>
        <v>0</v>
      </c>
      <c r="M17" s="374">
        <f t="shared" si="6"/>
        <v>0</v>
      </c>
      <c r="N17" s="362">
        <f>ЗПиЕСН!N11</f>
        <v>0</v>
      </c>
      <c r="O17" s="362">
        <f>ЗПиЕСН!O11</f>
        <v>0</v>
      </c>
      <c r="P17" s="362">
        <f>ЗПиЕСН!P11</f>
        <v>0</v>
      </c>
      <c r="Q17" s="362">
        <f>ЗПиЕСН!Q11</f>
        <v>0</v>
      </c>
      <c r="R17" s="374">
        <f t="shared" si="7"/>
        <v>0</v>
      </c>
      <c r="S17" s="362">
        <f>ЗПиЕСН!S11</f>
        <v>0</v>
      </c>
      <c r="T17" s="362">
        <f>ЗПиЕСН!T11</f>
        <v>0</v>
      </c>
      <c r="U17" s="362">
        <f>ЗПиЕСН!U11</f>
        <v>0</v>
      </c>
      <c r="V17" s="362">
        <f>ЗПиЕСН!V11</f>
        <v>0</v>
      </c>
      <c r="W17" s="374">
        <f t="shared" si="8"/>
        <v>0</v>
      </c>
      <c r="X17" s="362">
        <f>ЗПиЕСН!X11</f>
        <v>0</v>
      </c>
      <c r="Y17" s="362">
        <f>ЗПиЕСН!Y11</f>
        <v>0</v>
      </c>
      <c r="Z17" s="362">
        <f>ЗПиЕСН!Z11</f>
        <v>0</v>
      </c>
      <c r="AA17" s="362">
        <f>ЗПиЕСН!AA11</f>
        <v>0</v>
      </c>
      <c r="AB17" s="374">
        <f t="shared" si="9"/>
        <v>0</v>
      </c>
      <c r="AC17" s="362">
        <f>ЗПиЕСН!AC11</f>
        <v>0</v>
      </c>
      <c r="AD17" s="362">
        <f>ЗПиЕСН!AD11</f>
        <v>0</v>
      </c>
      <c r="AE17" s="362">
        <f>ЗПиЕСН!AE11</f>
        <v>0</v>
      </c>
      <c r="AF17" s="362">
        <f>ЗПиЕСН!AF11</f>
        <v>0</v>
      </c>
      <c r="AG17" s="374">
        <f t="shared" si="10"/>
        <v>0</v>
      </c>
      <c r="AH17" s="362">
        <f>ЗПиЕСН!AH11</f>
        <v>0</v>
      </c>
      <c r="AI17" s="362">
        <f>ЗПиЕСН!AI11</f>
        <v>0</v>
      </c>
      <c r="AJ17" s="362">
        <f>ЗПиЕСН!AJ11</f>
        <v>0</v>
      </c>
      <c r="AK17" s="362">
        <f>ЗПиЕСН!AK11</f>
        <v>0</v>
      </c>
      <c r="AL17" s="374">
        <f t="shared" si="2"/>
        <v>0</v>
      </c>
      <c r="AM17" s="362">
        <f>ЗПиЕСН!AM11</f>
        <v>0</v>
      </c>
      <c r="AN17" s="362">
        <f>ЗПиЕСН!AN11</f>
        <v>0</v>
      </c>
      <c r="AO17" s="362">
        <f>ЗПиЕСН!AO11</f>
        <v>0</v>
      </c>
      <c r="AP17" s="362">
        <f>ЗПиЕСН!AP11</f>
        <v>0</v>
      </c>
      <c r="AQ17" s="374">
        <f t="shared" si="3"/>
        <v>0</v>
      </c>
      <c r="AR17" s="362">
        <f>ЗПиЕСН!AR11</f>
        <v>0</v>
      </c>
      <c r="AS17" s="362">
        <f>ЗПиЕСН!AS11</f>
        <v>0</v>
      </c>
      <c r="AT17" s="362">
        <f>ЗПиЕСН!AT11</f>
        <v>0</v>
      </c>
      <c r="AU17" s="362">
        <f>ЗПиЕСН!AU11</f>
        <v>0</v>
      </c>
      <c r="AV17" s="374">
        <f t="shared" si="4"/>
        <v>0</v>
      </c>
      <c r="AW17" s="362">
        <f>ЗПиЕСН!AW11</f>
        <v>0</v>
      </c>
      <c r="AX17" s="362">
        <f>ЗПиЕСН!AX11</f>
        <v>0</v>
      </c>
      <c r="AY17" s="362">
        <f>ЗПиЕСН!AY11</f>
        <v>0</v>
      </c>
      <c r="AZ17" s="362">
        <f>ЗПиЕСН!AZ11</f>
        <v>0</v>
      </c>
    </row>
    <row r="18" spans="1:52" ht="16.5" thickBot="1" x14ac:dyDescent="0.3">
      <c r="A18" s="271" t="s">
        <v>3743</v>
      </c>
      <c r="B18" s="268">
        <f t="shared" si="0"/>
        <v>0</v>
      </c>
      <c r="C18" s="374">
        <f t="shared" si="1"/>
        <v>0</v>
      </c>
      <c r="D18" s="362">
        <f>ЗПиЕСН!D13</f>
        <v>0</v>
      </c>
      <c r="E18" s="362">
        <f>ЗПиЕСН!E13</f>
        <v>0</v>
      </c>
      <c r="F18" s="362">
        <f>ЗПиЕСН!F13</f>
        <v>0</v>
      </c>
      <c r="G18" s="362">
        <f>ЗПиЕСН!G13</f>
        <v>0</v>
      </c>
      <c r="H18" s="374">
        <f t="shared" si="5"/>
        <v>0</v>
      </c>
      <c r="I18" s="362">
        <f>ЗПиЕСН!I13</f>
        <v>0</v>
      </c>
      <c r="J18" s="362">
        <f>ЗПиЕСН!J13</f>
        <v>0</v>
      </c>
      <c r="K18" s="362">
        <f>ЗПиЕСН!K13</f>
        <v>0</v>
      </c>
      <c r="L18" s="362">
        <f>ЗПиЕСН!L13</f>
        <v>0</v>
      </c>
      <c r="M18" s="374">
        <f t="shared" si="6"/>
        <v>0</v>
      </c>
      <c r="N18" s="362">
        <f>ЗПиЕСН!N13</f>
        <v>0</v>
      </c>
      <c r="O18" s="362">
        <f>ЗПиЕСН!O13</f>
        <v>0</v>
      </c>
      <c r="P18" s="362">
        <f>ЗПиЕСН!P13</f>
        <v>0</v>
      </c>
      <c r="Q18" s="362">
        <f>ЗПиЕСН!Q13</f>
        <v>0</v>
      </c>
      <c r="R18" s="374">
        <f t="shared" si="7"/>
        <v>0</v>
      </c>
      <c r="S18" s="362">
        <f>ЗПиЕСН!S13</f>
        <v>0</v>
      </c>
      <c r="T18" s="362">
        <f>ЗПиЕСН!T13</f>
        <v>0</v>
      </c>
      <c r="U18" s="362">
        <f>ЗПиЕСН!U13</f>
        <v>0</v>
      </c>
      <c r="V18" s="362">
        <f>ЗПиЕСН!V13</f>
        <v>0</v>
      </c>
      <c r="W18" s="374">
        <f t="shared" si="8"/>
        <v>0</v>
      </c>
      <c r="X18" s="362">
        <f>ЗПиЕСН!X13</f>
        <v>0</v>
      </c>
      <c r="Y18" s="362">
        <f>ЗПиЕСН!Y13</f>
        <v>0</v>
      </c>
      <c r="Z18" s="362">
        <f>ЗПиЕСН!Z13</f>
        <v>0</v>
      </c>
      <c r="AA18" s="362">
        <f>ЗПиЕСН!AA13</f>
        <v>0</v>
      </c>
      <c r="AB18" s="374">
        <f t="shared" si="9"/>
        <v>0</v>
      </c>
      <c r="AC18" s="362">
        <f>ЗПиЕСН!AC13</f>
        <v>0</v>
      </c>
      <c r="AD18" s="362">
        <f>ЗПиЕСН!AD13</f>
        <v>0</v>
      </c>
      <c r="AE18" s="362">
        <f>ЗПиЕСН!AE13</f>
        <v>0</v>
      </c>
      <c r="AF18" s="362">
        <f>ЗПиЕСН!AF13</f>
        <v>0</v>
      </c>
      <c r="AG18" s="374">
        <f t="shared" si="10"/>
        <v>0</v>
      </c>
      <c r="AH18" s="362">
        <f>ЗПиЕСН!AH13</f>
        <v>0</v>
      </c>
      <c r="AI18" s="362">
        <f>ЗПиЕСН!AI13</f>
        <v>0</v>
      </c>
      <c r="AJ18" s="362">
        <f>ЗПиЕСН!AJ13</f>
        <v>0</v>
      </c>
      <c r="AK18" s="362">
        <f>ЗПиЕСН!AK13</f>
        <v>0</v>
      </c>
      <c r="AL18" s="374">
        <f t="shared" si="2"/>
        <v>0</v>
      </c>
      <c r="AM18" s="362">
        <f>ЗПиЕСН!AM13</f>
        <v>0</v>
      </c>
      <c r="AN18" s="362">
        <f>ЗПиЕСН!AN13</f>
        <v>0</v>
      </c>
      <c r="AO18" s="362">
        <f>ЗПиЕСН!AO13</f>
        <v>0</v>
      </c>
      <c r="AP18" s="362">
        <f>ЗПиЕСН!AP13</f>
        <v>0</v>
      </c>
      <c r="AQ18" s="374">
        <f t="shared" si="3"/>
        <v>0</v>
      </c>
      <c r="AR18" s="362">
        <f>ЗПиЕСН!AR13</f>
        <v>0</v>
      </c>
      <c r="AS18" s="362">
        <f>ЗПиЕСН!AS13</f>
        <v>0</v>
      </c>
      <c r="AT18" s="362">
        <f>ЗПиЕСН!AT13</f>
        <v>0</v>
      </c>
      <c r="AU18" s="362">
        <f>ЗПиЕСН!AU13</f>
        <v>0</v>
      </c>
      <c r="AV18" s="374">
        <f t="shared" si="4"/>
        <v>0</v>
      </c>
      <c r="AW18" s="362">
        <f>ЗПиЕСН!AW13</f>
        <v>0</v>
      </c>
      <c r="AX18" s="362">
        <f>ЗПиЕСН!AX13</f>
        <v>0</v>
      </c>
      <c r="AY18" s="362">
        <f>ЗПиЕСН!AY13</f>
        <v>0</v>
      </c>
      <c r="AZ18" s="362">
        <f>ЗПиЕСН!AZ13</f>
        <v>0</v>
      </c>
    </row>
    <row r="19" spans="1:52" ht="16.5" thickBot="1" x14ac:dyDescent="0.3">
      <c r="A19" s="275" t="s">
        <v>3508</v>
      </c>
      <c r="B19" s="268">
        <f t="shared" si="0"/>
        <v>0</v>
      </c>
      <c r="C19" s="375">
        <f t="shared" si="1"/>
        <v>0</v>
      </c>
      <c r="D19" s="363">
        <f>'ОСТиАморт недвижимое'!C13+'ОСТиАморт движимое'!C13</f>
        <v>0</v>
      </c>
      <c r="E19" s="363">
        <f>'ОСТиАморт недвижимое'!D13+'ОСТиАморт движимое'!D13</f>
        <v>0</v>
      </c>
      <c r="F19" s="363">
        <f>'ОСТиАморт недвижимое'!E13+'ОСТиАморт движимое'!E13</f>
        <v>0</v>
      </c>
      <c r="G19" s="363">
        <f>'ОСТиАморт недвижимое'!F13+'ОСТиАморт движимое'!F13</f>
        <v>0</v>
      </c>
      <c r="H19" s="375">
        <f t="shared" si="5"/>
        <v>0</v>
      </c>
      <c r="I19" s="363">
        <f>'ОСТиАморт недвижимое'!H13+'ОСТиАморт движимое'!H13</f>
        <v>0</v>
      </c>
      <c r="J19" s="363">
        <f>'ОСТиАморт недвижимое'!I13+'ОСТиАморт движимое'!I13</f>
        <v>0</v>
      </c>
      <c r="K19" s="363">
        <f>'ОСТиАморт недвижимое'!J13+'ОСТиАморт движимое'!J13</f>
        <v>0</v>
      </c>
      <c r="L19" s="363">
        <f>'ОСТиАморт недвижимое'!K13+'ОСТиАморт движимое'!K13</f>
        <v>0</v>
      </c>
      <c r="M19" s="375">
        <f t="shared" si="6"/>
        <v>0</v>
      </c>
      <c r="N19" s="363">
        <f>'ОСТиАморт недвижимое'!M13+'ОСТиАморт движимое'!M13</f>
        <v>0</v>
      </c>
      <c r="O19" s="363">
        <f>'ОСТиАморт недвижимое'!N13+'ОСТиАморт движимое'!N13</f>
        <v>0</v>
      </c>
      <c r="P19" s="363">
        <f>'ОСТиАморт недвижимое'!O13+'ОСТиАморт движимое'!O13</f>
        <v>0</v>
      </c>
      <c r="Q19" s="363">
        <f>'ОСТиАморт недвижимое'!P13+'ОСТиАморт движимое'!P13</f>
        <v>0</v>
      </c>
      <c r="R19" s="375">
        <f t="shared" si="7"/>
        <v>0</v>
      </c>
      <c r="S19" s="363">
        <f>'ОСТиАморт недвижимое'!R13+'ОСТиАморт движимое'!R13</f>
        <v>0</v>
      </c>
      <c r="T19" s="363">
        <f>'ОСТиАморт недвижимое'!S13+'ОСТиАморт движимое'!S13</f>
        <v>0</v>
      </c>
      <c r="U19" s="363">
        <f>'ОСТиАморт недвижимое'!T13+'ОСТиАморт движимое'!T13</f>
        <v>0</v>
      </c>
      <c r="V19" s="363">
        <f>'ОСТиАморт недвижимое'!U13+'ОСТиАморт движимое'!U13</f>
        <v>0</v>
      </c>
      <c r="W19" s="375">
        <f t="shared" si="8"/>
        <v>0</v>
      </c>
      <c r="X19" s="363">
        <f>'ОСТиАморт недвижимое'!W13+'ОСТиАморт движимое'!W13</f>
        <v>0</v>
      </c>
      <c r="Y19" s="363">
        <f>'ОСТиАморт недвижимое'!X13+'ОСТиАморт движимое'!X13</f>
        <v>0</v>
      </c>
      <c r="Z19" s="363">
        <f>'ОСТиАморт недвижимое'!Y13+'ОСТиАморт движимое'!Y13</f>
        <v>0</v>
      </c>
      <c r="AA19" s="363">
        <f>'ОСТиАморт недвижимое'!Z13+'ОСТиАморт движимое'!Z13</f>
        <v>0</v>
      </c>
      <c r="AB19" s="375">
        <f t="shared" si="9"/>
        <v>0</v>
      </c>
      <c r="AC19" s="363">
        <f>'ОСТиАморт недвижимое'!AB13+'ОСТиАморт движимое'!AB13</f>
        <v>0</v>
      </c>
      <c r="AD19" s="363">
        <f>'ОСТиАморт недвижимое'!AC13+'ОСТиАморт движимое'!AC13</f>
        <v>0</v>
      </c>
      <c r="AE19" s="363">
        <f>'ОСТиАморт недвижимое'!AD13+'ОСТиАморт движимое'!AD13</f>
        <v>0</v>
      </c>
      <c r="AF19" s="363">
        <f>'ОСТиАморт недвижимое'!AE13+'ОСТиАморт движимое'!AE13</f>
        <v>0</v>
      </c>
      <c r="AG19" s="375">
        <f t="shared" si="10"/>
        <v>0</v>
      </c>
      <c r="AH19" s="363">
        <f>'ОСТиАморт недвижимое'!AG13+'ОСТиАморт движимое'!AG13</f>
        <v>0</v>
      </c>
      <c r="AI19" s="363">
        <f>'ОСТиАморт недвижимое'!AH13+'ОСТиАморт движимое'!AH13</f>
        <v>0</v>
      </c>
      <c r="AJ19" s="363">
        <f>'ОСТиАморт недвижимое'!AI13+'ОСТиАморт движимое'!AI13</f>
        <v>0</v>
      </c>
      <c r="AK19" s="363">
        <f>'ОСТиАморт недвижимое'!AJ13+'ОСТиАморт движимое'!AJ13</f>
        <v>0</v>
      </c>
      <c r="AL19" s="375">
        <f t="shared" si="2"/>
        <v>0</v>
      </c>
      <c r="AM19" s="363">
        <f>'ОСТиАморт недвижимое'!AL13+'ОСТиАморт движимое'!AL13</f>
        <v>0</v>
      </c>
      <c r="AN19" s="363">
        <f>'ОСТиАморт недвижимое'!AM13+'ОСТиАморт движимое'!AM13</f>
        <v>0</v>
      </c>
      <c r="AO19" s="363">
        <f>'ОСТиАморт недвижимое'!AN13+'ОСТиАморт движимое'!AN13</f>
        <v>0</v>
      </c>
      <c r="AP19" s="363">
        <f>'ОСТиАморт недвижимое'!AO13+'ОСТиАморт движимое'!AO13</f>
        <v>0</v>
      </c>
      <c r="AQ19" s="375">
        <f t="shared" si="3"/>
        <v>0</v>
      </c>
      <c r="AR19" s="363">
        <f>'ОСТиАморт недвижимое'!AQ13+'ОСТиАморт движимое'!AQ13</f>
        <v>0</v>
      </c>
      <c r="AS19" s="363">
        <f>'ОСТиАморт недвижимое'!AR13+'ОСТиАморт движимое'!AR13</f>
        <v>0</v>
      </c>
      <c r="AT19" s="363">
        <f>'ОСТиАморт недвижимое'!AS13+'ОСТиАморт движимое'!AS13</f>
        <v>0</v>
      </c>
      <c r="AU19" s="363">
        <f>'ОСТиАморт недвижимое'!AT13+'ОСТиАморт движимое'!AT13</f>
        <v>0</v>
      </c>
      <c r="AV19" s="375">
        <f t="shared" si="4"/>
        <v>0</v>
      </c>
      <c r="AW19" s="363">
        <f>'ОСТиАморт недвижимое'!AV13+'ОСТиАморт движимое'!AV13</f>
        <v>0</v>
      </c>
      <c r="AX19" s="363">
        <f>'ОСТиАморт недвижимое'!AW13+'ОСТиАморт движимое'!AW13</f>
        <v>0</v>
      </c>
      <c r="AY19" s="363">
        <f>'ОСТиАморт недвижимое'!AX13+'ОСТиАморт движимое'!AX13</f>
        <v>0</v>
      </c>
      <c r="AZ19" s="363">
        <f>'ОСТиАморт недвижимое'!AY13+'ОСТиАморт движимое'!AY13</f>
        <v>0</v>
      </c>
    </row>
    <row r="20" spans="1:52" x14ac:dyDescent="0.25">
      <c r="A20" s="276" t="s">
        <v>3509</v>
      </c>
      <c r="B20" s="268">
        <f t="shared" si="0"/>
        <v>0</v>
      </c>
      <c r="C20" s="372">
        <f t="shared" si="1"/>
        <v>0</v>
      </c>
      <c r="D20" s="364"/>
      <c r="E20" s="364"/>
      <c r="F20" s="364"/>
      <c r="G20" s="364"/>
      <c r="H20" s="372">
        <f>SUM(I20:L20)</f>
        <v>0</v>
      </c>
      <c r="I20" s="364"/>
      <c r="J20" s="364"/>
      <c r="K20" s="364"/>
      <c r="L20" s="364"/>
      <c r="M20" s="372">
        <f>SUM(N20:Q20)</f>
        <v>0</v>
      </c>
      <c r="N20" s="364"/>
      <c r="O20" s="364"/>
      <c r="P20" s="364"/>
      <c r="Q20" s="364"/>
      <c r="R20" s="372">
        <f>SUM(S20:V20)</f>
        <v>0</v>
      </c>
      <c r="S20" s="364"/>
      <c r="T20" s="364"/>
      <c r="U20" s="364"/>
      <c r="V20" s="364"/>
      <c r="W20" s="372">
        <f>SUM(X20:AA20)</f>
        <v>0</v>
      </c>
      <c r="X20" s="364"/>
      <c r="Y20" s="364"/>
      <c r="Z20" s="364"/>
      <c r="AA20" s="364"/>
      <c r="AB20" s="372">
        <f t="shared" si="9"/>
        <v>0</v>
      </c>
      <c r="AC20" s="364"/>
      <c r="AD20" s="364"/>
      <c r="AE20" s="364"/>
      <c r="AF20" s="364"/>
      <c r="AG20" s="372">
        <f t="shared" si="10"/>
        <v>0</v>
      </c>
      <c r="AH20" s="364"/>
      <c r="AI20" s="364"/>
      <c r="AJ20" s="364"/>
      <c r="AK20" s="364"/>
      <c r="AL20" s="372">
        <f t="shared" si="2"/>
        <v>0</v>
      </c>
      <c r="AM20" s="364"/>
      <c r="AN20" s="364"/>
      <c r="AO20" s="364"/>
      <c r="AP20" s="364"/>
      <c r="AQ20" s="372">
        <f t="shared" si="3"/>
        <v>0</v>
      </c>
      <c r="AR20" s="364"/>
      <c r="AS20" s="364"/>
      <c r="AT20" s="364"/>
      <c r="AU20" s="364"/>
      <c r="AV20" s="372">
        <f t="shared" si="4"/>
        <v>0</v>
      </c>
      <c r="AW20" s="364"/>
      <c r="AX20" s="364"/>
      <c r="AY20" s="364"/>
      <c r="AZ20" s="364"/>
    </row>
    <row r="21" spans="1:52" ht="31.5" x14ac:dyDescent="0.25">
      <c r="A21" s="277" t="s">
        <v>3768</v>
      </c>
      <c r="B21" s="278">
        <f t="shared" si="0"/>
        <v>0</v>
      </c>
      <c r="C21" s="376">
        <f t="shared" si="1"/>
        <v>0</v>
      </c>
      <c r="D21" s="365">
        <f>SUM(D22:D27)</f>
        <v>0</v>
      </c>
      <c r="E21" s="365">
        <f>SUM(E22:E27)</f>
        <v>0</v>
      </c>
      <c r="F21" s="365">
        <f>SUM(F22:F27)</f>
        <v>0</v>
      </c>
      <c r="G21" s="365">
        <f>SUM(G22:G27)</f>
        <v>0</v>
      </c>
      <c r="H21" s="376">
        <f t="shared" si="5"/>
        <v>0</v>
      </c>
      <c r="I21" s="365">
        <f>SUM(I22:I27)</f>
        <v>0</v>
      </c>
      <c r="J21" s="365">
        <f>SUM(J22:J27)</f>
        <v>0</v>
      </c>
      <c r="K21" s="365">
        <f>SUM(K22:K27)</f>
        <v>0</v>
      </c>
      <c r="L21" s="365">
        <f>SUM(L22:L27)</f>
        <v>0</v>
      </c>
      <c r="M21" s="376">
        <f t="shared" si="6"/>
        <v>0</v>
      </c>
      <c r="N21" s="365">
        <f>SUM(N22:N27)</f>
        <v>0</v>
      </c>
      <c r="O21" s="365">
        <f>SUM(O22:O27)</f>
        <v>0</v>
      </c>
      <c r="P21" s="365">
        <f>SUM(P22:P27)</f>
        <v>0</v>
      </c>
      <c r="Q21" s="365">
        <f>SUM(Q22:Q27)</f>
        <v>0</v>
      </c>
      <c r="R21" s="376">
        <f t="shared" si="7"/>
        <v>0</v>
      </c>
      <c r="S21" s="365">
        <f>SUM(S22:S27)</f>
        <v>0</v>
      </c>
      <c r="T21" s="365">
        <f>SUM(T22:T27)</f>
        <v>0</v>
      </c>
      <c r="U21" s="365">
        <f>SUM(U22:U27)</f>
        <v>0</v>
      </c>
      <c r="V21" s="365">
        <f>SUM(V22:V27)</f>
        <v>0</v>
      </c>
      <c r="W21" s="376">
        <f t="shared" si="8"/>
        <v>0</v>
      </c>
      <c r="X21" s="365">
        <f>SUM(X22:X27)</f>
        <v>0</v>
      </c>
      <c r="Y21" s="365">
        <f>SUM(Y22:Y27)</f>
        <v>0</v>
      </c>
      <c r="Z21" s="365">
        <f>SUM(Z22:Z27)</f>
        <v>0</v>
      </c>
      <c r="AA21" s="365">
        <f>SUM(AA22:AA27)</f>
        <v>0</v>
      </c>
      <c r="AB21" s="376">
        <f t="shared" si="9"/>
        <v>0</v>
      </c>
      <c r="AC21" s="365">
        <f>SUM(AC22:AC27)</f>
        <v>0</v>
      </c>
      <c r="AD21" s="365">
        <f>SUM(AD22:AD27)</f>
        <v>0</v>
      </c>
      <c r="AE21" s="365">
        <f>SUM(AE22:AE27)</f>
        <v>0</v>
      </c>
      <c r="AF21" s="365">
        <f>SUM(AF22:AF27)</f>
        <v>0</v>
      </c>
      <c r="AG21" s="376">
        <f t="shared" si="10"/>
        <v>0</v>
      </c>
      <c r="AH21" s="365">
        <f>SUM(AH22:AH27)</f>
        <v>0</v>
      </c>
      <c r="AI21" s="365">
        <f>SUM(AI22:AI27)</f>
        <v>0</v>
      </c>
      <c r="AJ21" s="365">
        <f>SUM(AJ22:AJ27)</f>
        <v>0</v>
      </c>
      <c r="AK21" s="365">
        <f>SUM(AK22:AK27)</f>
        <v>0</v>
      </c>
      <c r="AL21" s="376">
        <f t="shared" si="2"/>
        <v>0</v>
      </c>
      <c r="AM21" s="365">
        <f>SUM(AM22:AM27)</f>
        <v>0</v>
      </c>
      <c r="AN21" s="365">
        <f>SUM(AN22:AN27)</f>
        <v>0</v>
      </c>
      <c r="AO21" s="365">
        <f>SUM(AO22:AO27)</f>
        <v>0</v>
      </c>
      <c r="AP21" s="365">
        <f>SUM(AP22:AP27)</f>
        <v>0</v>
      </c>
      <c r="AQ21" s="376">
        <f t="shared" si="3"/>
        <v>0</v>
      </c>
      <c r="AR21" s="365">
        <f>SUM(AR22:AR27)</f>
        <v>0</v>
      </c>
      <c r="AS21" s="365">
        <f>SUM(AS22:AS27)</f>
        <v>0</v>
      </c>
      <c r="AT21" s="365">
        <f>SUM(AT22:AT27)</f>
        <v>0</v>
      </c>
      <c r="AU21" s="365">
        <f>SUM(AU22:AU27)</f>
        <v>0</v>
      </c>
      <c r="AV21" s="376">
        <f t="shared" si="4"/>
        <v>0</v>
      </c>
      <c r="AW21" s="365">
        <f>SUM(AW22:AW27)</f>
        <v>0</v>
      </c>
      <c r="AX21" s="365">
        <f>SUM(AX22:AX27)</f>
        <v>0</v>
      </c>
      <c r="AY21" s="365">
        <f>SUM(AY22:AY27)</f>
        <v>0</v>
      </c>
      <c r="AZ21" s="365">
        <f>SUM(AZ22:AZ27)</f>
        <v>0</v>
      </c>
    </row>
    <row r="22" spans="1:52" x14ac:dyDescent="0.25">
      <c r="A22" s="580" t="s">
        <v>3512</v>
      </c>
      <c r="B22" s="278">
        <f t="shared" si="0"/>
        <v>0</v>
      </c>
      <c r="C22" s="377">
        <f t="shared" si="1"/>
        <v>0</v>
      </c>
      <c r="D22" s="366">
        <f>'ОСТиАморт недвижимое'!C20*IF($G$6="есть",0,1)</f>
        <v>0</v>
      </c>
      <c r="E22" s="366">
        <f>'ОСТиАморт недвижимое'!D20*IF($G$6="есть",0,1)</f>
        <v>0</v>
      </c>
      <c r="F22" s="366">
        <f>'ОСТиАморт недвижимое'!E20*IF($G$6="есть",0,1)</f>
        <v>0</v>
      </c>
      <c r="G22" s="366">
        <f>'ОСТиАморт недвижимое'!F20*IF($G$6="есть",0,1)</f>
        <v>0</v>
      </c>
      <c r="H22" s="377">
        <f t="shared" si="5"/>
        <v>0</v>
      </c>
      <c r="I22" s="366">
        <f>'ОСТиАморт недвижимое'!H20*IF($L$6="есть",0,1)</f>
        <v>0</v>
      </c>
      <c r="J22" s="366">
        <f>'ОСТиАморт недвижимое'!I20*IF($L$6="есть",0,1)</f>
        <v>0</v>
      </c>
      <c r="K22" s="366">
        <f>'ОСТиАморт недвижимое'!J20*IF($L$6="есть",0,1)</f>
        <v>0</v>
      </c>
      <c r="L22" s="366">
        <f>'ОСТиАморт недвижимое'!K20*IF($L$6="есть",0,1)</f>
        <v>0</v>
      </c>
      <c r="M22" s="377">
        <f t="shared" si="6"/>
        <v>0</v>
      </c>
      <c r="N22" s="366">
        <f>'ОСТиАморт недвижимое'!M20*IF($Q$6="есть",0,1)</f>
        <v>0</v>
      </c>
      <c r="O22" s="366">
        <f>'ОСТиАморт недвижимое'!N20*IF($Q$6="есть",0,1)</f>
        <v>0</v>
      </c>
      <c r="P22" s="366">
        <f>'ОСТиАморт недвижимое'!O20*IF($Q$6="есть",0,1)</f>
        <v>0</v>
      </c>
      <c r="Q22" s="366">
        <f>'ОСТиАморт недвижимое'!P20*IF($Q$6="есть",0,1)</f>
        <v>0</v>
      </c>
      <c r="R22" s="377">
        <f t="shared" si="7"/>
        <v>0</v>
      </c>
      <c r="S22" s="366">
        <f>'ОСТиАморт недвижимое'!R20*IF($V$6="есть",0,1)</f>
        <v>0</v>
      </c>
      <c r="T22" s="366">
        <f>'ОСТиАморт недвижимое'!S20*IF($V$6="есть",0,1)</f>
        <v>0</v>
      </c>
      <c r="U22" s="366">
        <f>'ОСТиАморт недвижимое'!T20*IF($V$6="есть",0,1)</f>
        <v>0</v>
      </c>
      <c r="V22" s="366">
        <f>'ОСТиАморт недвижимое'!U20*IF($V$6="есть",0,1)</f>
        <v>0</v>
      </c>
      <c r="W22" s="377">
        <f t="shared" si="8"/>
        <v>0</v>
      </c>
      <c r="X22" s="366">
        <f>'ОСТиАморт недвижимое'!W20*IF($AA$6="есть",0,1)</f>
        <v>0</v>
      </c>
      <c r="Y22" s="366">
        <f>'ОСТиАморт недвижимое'!X20*IF($AA$6="есть",0,1)</f>
        <v>0</v>
      </c>
      <c r="Z22" s="366">
        <f>'ОСТиАморт недвижимое'!Y20*IF($AA$6="есть",0,1)</f>
        <v>0</v>
      </c>
      <c r="AA22" s="366">
        <f>'ОСТиАморт недвижимое'!Z20*IF($AA$6="есть",0,1)</f>
        <v>0</v>
      </c>
      <c r="AB22" s="377">
        <f>SUM(AC22:AF22)</f>
        <v>0</v>
      </c>
      <c r="AC22" s="366">
        <f>'ОСТиАморт недвижимое'!AB20*IF($AF$6="есть",0,1)</f>
        <v>0</v>
      </c>
      <c r="AD22" s="366">
        <f>'ОСТиАморт недвижимое'!AC20*IF($AF$6="есть",0,1)</f>
        <v>0</v>
      </c>
      <c r="AE22" s="366">
        <f>'ОСТиАморт недвижимое'!AD20*IF($AF$6="есть",0,1)</f>
        <v>0</v>
      </c>
      <c r="AF22" s="366">
        <f>'ОСТиАморт недвижимое'!AE20*IF($AF$6="есть",0,1)</f>
        <v>0</v>
      </c>
      <c r="AG22" s="377">
        <f>SUM(AH22:AK22)</f>
        <v>0</v>
      </c>
      <c r="AH22" s="366">
        <f>'ОСТиАморт недвижимое'!AG20*IF($AK$6="есть",0,1)</f>
        <v>0</v>
      </c>
      <c r="AI22" s="366">
        <f>'ОСТиАморт недвижимое'!AH20*IF($AK$6="есть",0,1)</f>
        <v>0</v>
      </c>
      <c r="AJ22" s="366">
        <f>'ОСТиАморт недвижимое'!AI20*IF($AK$6="есть",0,1)</f>
        <v>0</v>
      </c>
      <c r="AK22" s="366">
        <f>'ОСТиАморт недвижимое'!AJ20*IF($AK$6="есть",0,1)</f>
        <v>0</v>
      </c>
      <c r="AL22" s="377">
        <f t="shared" si="2"/>
        <v>0</v>
      </c>
      <c r="AM22" s="366">
        <f>'ОСТиАморт недвижимое'!AL20*IF($AP$6="есть",0.5,1)</f>
        <v>0</v>
      </c>
      <c r="AN22" s="366">
        <f>'ОСТиАморт недвижимое'!AM20*IF($AP$6="есть",0.5,1)</f>
        <v>0</v>
      </c>
      <c r="AO22" s="366">
        <f>'ОСТиАморт недвижимое'!AN20*IF($AP$6="есть",0.5,1)</f>
        <v>0</v>
      </c>
      <c r="AP22" s="366">
        <f>'ОСТиАморт недвижимое'!AO20*IF($AP$6="есть",0.5,1)</f>
        <v>0</v>
      </c>
      <c r="AQ22" s="377">
        <f t="shared" si="3"/>
        <v>0</v>
      </c>
      <c r="AR22" s="366">
        <f>'ОСТиАморт недвижимое'!AQ20*IF($AU$6="есть",0.5,1)</f>
        <v>0</v>
      </c>
      <c r="AS22" s="366">
        <f>'ОСТиАморт недвижимое'!AR20*IF($AU$6="есть",0.5,1)</f>
        <v>0</v>
      </c>
      <c r="AT22" s="366">
        <f>'ОСТиАморт недвижимое'!AS20*IF($AU$6="есть",0.5,1)</f>
        <v>0</v>
      </c>
      <c r="AU22" s="366">
        <f>'ОСТиАморт недвижимое'!AT20*IF($AU$6="есть",0.5,1)</f>
        <v>0</v>
      </c>
      <c r="AV22" s="377">
        <f t="shared" si="4"/>
        <v>0</v>
      </c>
      <c r="AW22" s="366">
        <f>'ОСТиАморт недвижимое'!AV20*IF($AZ$6="есть",0.5,1)</f>
        <v>0</v>
      </c>
      <c r="AX22" s="366">
        <f>'ОСТиАморт недвижимое'!AW20*IF($AZ$6="есть",0.5,1)</f>
        <v>0</v>
      </c>
      <c r="AY22" s="366">
        <f>'ОСТиАморт недвижимое'!AX20*IF($AZ$6="есть",0.5,1)</f>
        <v>0</v>
      </c>
      <c r="AZ22" s="366">
        <f>'ОСТиАморт недвижимое'!AY20*IF($AZ$6="есть",0.5,1)</f>
        <v>0</v>
      </c>
    </row>
    <row r="23" spans="1:52" x14ac:dyDescent="0.25">
      <c r="A23" s="581" t="s">
        <v>3510</v>
      </c>
      <c r="B23" s="278">
        <f t="shared" si="0"/>
        <v>0</v>
      </c>
      <c r="C23" s="377">
        <f t="shared" si="1"/>
        <v>0</v>
      </c>
      <c r="D23" s="366">
        <f>ОСТпоЗемле!C10*IF($G$7="есть",0,1)</f>
        <v>0</v>
      </c>
      <c r="E23" s="366">
        <f>ОСТпоЗемле!D10*IF($G$7="есть",0,1)</f>
        <v>0</v>
      </c>
      <c r="F23" s="366">
        <f>ОСТпоЗемле!E10*IF($G$7="есть",0,1)</f>
        <v>0</v>
      </c>
      <c r="G23" s="366">
        <f>ОСТпоЗемле!F10*IF($G$7="есть",0,1)</f>
        <v>0</v>
      </c>
      <c r="H23" s="377">
        <f t="shared" si="5"/>
        <v>0</v>
      </c>
      <c r="I23" s="366">
        <f>ОСТпоЗемле!H10*IF($L$7="есть",0,1)</f>
        <v>0</v>
      </c>
      <c r="J23" s="366">
        <f>ОСТпоЗемле!I10*IF($L$7="есть",0,1)</f>
        <v>0</v>
      </c>
      <c r="K23" s="366">
        <f>ОСТпоЗемле!J10*IF($L$7="есть",0,1)</f>
        <v>0</v>
      </c>
      <c r="L23" s="366">
        <f>ОСТпоЗемле!K10*IF($L$7="есть",0,1)</f>
        <v>0</v>
      </c>
      <c r="M23" s="377">
        <f t="shared" si="6"/>
        <v>0</v>
      </c>
      <c r="N23" s="366">
        <f>ОСТпоЗемле!M10*IF($Q$7="есть",0,1)</f>
        <v>0</v>
      </c>
      <c r="O23" s="366">
        <f>ОСТпоЗемле!N10*IF($Q$7="есть",0,1)</f>
        <v>0</v>
      </c>
      <c r="P23" s="366">
        <f>ОСТпоЗемле!O10*IF($Q$7="есть",0,1)</f>
        <v>0</v>
      </c>
      <c r="Q23" s="366">
        <f>ОСТпоЗемле!P10*IF($Q$7="есть",0,1)</f>
        <v>0</v>
      </c>
      <c r="R23" s="377">
        <f t="shared" si="7"/>
        <v>0</v>
      </c>
      <c r="S23" s="366">
        <f>ОСТпоЗемле!R10*IF($V$7="есть",0,1)</f>
        <v>0</v>
      </c>
      <c r="T23" s="366">
        <f>ОСТпоЗемле!S10*IF($V$7="есть",0,1)</f>
        <v>0</v>
      </c>
      <c r="U23" s="366">
        <f>ОСТпоЗемле!T10*IF($V$7="есть",0,1)</f>
        <v>0</v>
      </c>
      <c r="V23" s="366">
        <f>ОСТпоЗемле!U10*IF($V$7="есть",0,1)</f>
        <v>0</v>
      </c>
      <c r="W23" s="377">
        <f t="shared" si="8"/>
        <v>0</v>
      </c>
      <c r="X23" s="366">
        <f>ОСТпоЗемле!W10*IF($AA$7="есть",0,1)</f>
        <v>0</v>
      </c>
      <c r="Y23" s="366">
        <f>ОСТпоЗемле!X10*IF($AA$7="есть",0,1)</f>
        <v>0</v>
      </c>
      <c r="Z23" s="366">
        <f>ОСТпоЗемле!Y10*IF($AA$7="есть",0,1)</f>
        <v>0</v>
      </c>
      <c r="AA23" s="366">
        <f>ОСТпоЗемле!Z10*IF($AA$7="есть",0,1)</f>
        <v>0</v>
      </c>
      <c r="AB23" s="377">
        <f t="shared" si="9"/>
        <v>0</v>
      </c>
      <c r="AC23" s="366">
        <f>ОСТпоЗемле!AB10*IF($AF$7="есть",0,1)</f>
        <v>0</v>
      </c>
      <c r="AD23" s="366">
        <f>ОСТпоЗемле!AC10*IF($AF$7="есть",0,1)</f>
        <v>0</v>
      </c>
      <c r="AE23" s="366">
        <f>ОСТпоЗемле!AD10*IF($AF$7="есть",0,1)</f>
        <v>0</v>
      </c>
      <c r="AF23" s="366">
        <f>ОСТпоЗемле!AE10*IF($AF$7="есть",0,1)</f>
        <v>0</v>
      </c>
      <c r="AG23" s="377">
        <f t="shared" ref="AG23:AG37" si="11">SUM(AH23:AK23)</f>
        <v>0</v>
      </c>
      <c r="AH23" s="366">
        <f>ОСТпоЗемле!AG10*IF($AK$7="есть",0,1)</f>
        <v>0</v>
      </c>
      <c r="AI23" s="366">
        <f>ОСТпоЗемле!AH10*IF($AK$7="есть",0,1)</f>
        <v>0</v>
      </c>
      <c r="AJ23" s="366">
        <f>ОСТпоЗемле!AI10*IF($AK$7="есть",0,1)</f>
        <v>0</v>
      </c>
      <c r="AK23" s="366">
        <f>ОСТпоЗемле!AJ10*IF($AK$7="есть",0,1)</f>
        <v>0</v>
      </c>
      <c r="AL23" s="377">
        <f t="shared" ref="AL23:AL37" si="12">SUM(AM23:AP23)</f>
        <v>0</v>
      </c>
      <c r="AM23" s="366">
        <f>ОСТпоЗемле!AL10*IF($AP$7="есть",0,1)</f>
        <v>0</v>
      </c>
      <c r="AN23" s="366">
        <f>ОСТпоЗемле!AM10*IF($AP$7="есть",0,1)</f>
        <v>0</v>
      </c>
      <c r="AO23" s="366">
        <f>ОСТпоЗемле!AN10*IF($AP$7="есть",0,1)</f>
        <v>0</v>
      </c>
      <c r="AP23" s="366">
        <f>ОСТпоЗемле!AO10*IF($AP$7="есть",0,1)</f>
        <v>0</v>
      </c>
      <c r="AQ23" s="377">
        <f t="shared" ref="AQ23:AQ37" si="13">SUM(AR23:AU23)</f>
        <v>0</v>
      </c>
      <c r="AR23" s="366">
        <f>ОСТпоЗемле!AQ10*IF($AU$7="есть",0,1)</f>
        <v>0</v>
      </c>
      <c r="AS23" s="366">
        <f>ОСТпоЗемле!AR10*IF($AU$7="есть",0,1)</f>
        <v>0</v>
      </c>
      <c r="AT23" s="366">
        <f>ОСТпоЗемле!AS10*IF($AU$7="есть",0,1)</f>
        <v>0</v>
      </c>
      <c r="AU23" s="366">
        <f>ОСТпоЗемле!AT10*IF($AU$7="есть",0,1)</f>
        <v>0</v>
      </c>
      <c r="AV23" s="377">
        <f t="shared" ref="AV23:AV37" si="14">SUM(AW23:AZ23)</f>
        <v>0</v>
      </c>
      <c r="AW23" s="366">
        <f>ОСТпоЗемле!AV10*IF($AZ$7="есть",0,1)</f>
        <v>0</v>
      </c>
      <c r="AX23" s="366">
        <f>ОСТпоЗемле!AW10*IF($AZ$7="есть",0,1)</f>
        <v>0</v>
      </c>
      <c r="AY23" s="366">
        <f>ОСТпоЗемле!AX10*IF($AZ$7="есть",0,1)</f>
        <v>0</v>
      </c>
      <c r="AZ23" s="366">
        <f>ОСТпоЗемле!AY10*IF(AZ$7="есть",0,1)</f>
        <v>0</v>
      </c>
    </row>
    <row r="24" spans="1:52" x14ac:dyDescent="0.25">
      <c r="A24" s="282" t="s">
        <v>1561</v>
      </c>
      <c r="B24" s="278">
        <f t="shared" si="0"/>
        <v>0</v>
      </c>
      <c r="C24" s="376">
        <f t="shared" si="1"/>
        <v>0</v>
      </c>
      <c r="D24" s="367"/>
      <c r="E24" s="367"/>
      <c r="F24" s="367"/>
      <c r="G24" s="367"/>
      <c r="H24" s="376">
        <f t="shared" si="5"/>
        <v>0</v>
      </c>
      <c r="I24" s="367"/>
      <c r="J24" s="367"/>
      <c r="K24" s="367"/>
      <c r="L24" s="367"/>
      <c r="M24" s="376">
        <f t="shared" si="6"/>
        <v>0</v>
      </c>
      <c r="N24" s="367"/>
      <c r="O24" s="367"/>
      <c r="P24" s="367"/>
      <c r="Q24" s="367"/>
      <c r="R24" s="376">
        <f t="shared" si="7"/>
        <v>0</v>
      </c>
      <c r="S24" s="367"/>
      <c r="T24" s="367"/>
      <c r="U24" s="367"/>
      <c r="V24" s="367"/>
      <c r="W24" s="376">
        <f t="shared" si="8"/>
        <v>0</v>
      </c>
      <c r="X24" s="367"/>
      <c r="Y24" s="367"/>
      <c r="Z24" s="367"/>
      <c r="AA24" s="367"/>
      <c r="AB24" s="376">
        <f t="shared" si="9"/>
        <v>0</v>
      </c>
      <c r="AC24" s="367"/>
      <c r="AD24" s="367"/>
      <c r="AE24" s="367"/>
      <c r="AF24" s="367"/>
      <c r="AG24" s="376">
        <f t="shared" si="11"/>
        <v>0</v>
      </c>
      <c r="AH24" s="367"/>
      <c r="AI24" s="367"/>
      <c r="AJ24" s="367"/>
      <c r="AK24" s="367"/>
      <c r="AL24" s="376">
        <f t="shared" si="12"/>
        <v>0</v>
      </c>
      <c r="AM24" s="367"/>
      <c r="AN24" s="367"/>
      <c r="AO24" s="367"/>
      <c r="AP24" s="367"/>
      <c r="AQ24" s="376">
        <f t="shared" si="13"/>
        <v>0</v>
      </c>
      <c r="AR24" s="367"/>
      <c r="AS24" s="367"/>
      <c r="AT24" s="367"/>
      <c r="AU24" s="367"/>
      <c r="AV24" s="376">
        <f t="shared" si="14"/>
        <v>0</v>
      </c>
      <c r="AW24" s="367"/>
      <c r="AX24" s="367"/>
      <c r="AY24" s="367"/>
      <c r="AZ24" s="367"/>
    </row>
    <row r="25" spans="1:52" ht="31.5" x14ac:dyDescent="0.25">
      <c r="A25" s="277" t="s">
        <v>3916</v>
      </c>
      <c r="B25" s="278">
        <f t="shared" si="0"/>
        <v>0</v>
      </c>
      <c r="C25" s="376">
        <f t="shared" si="1"/>
        <v>0</v>
      </c>
      <c r="D25" s="367"/>
      <c r="E25" s="367"/>
      <c r="F25" s="367"/>
      <c r="G25" s="367"/>
      <c r="H25" s="376">
        <f t="shared" si="5"/>
        <v>0</v>
      </c>
      <c r="I25" s="367"/>
      <c r="J25" s="367"/>
      <c r="K25" s="367"/>
      <c r="L25" s="367"/>
      <c r="M25" s="376">
        <f t="shared" si="6"/>
        <v>0</v>
      </c>
      <c r="N25" s="367"/>
      <c r="O25" s="367"/>
      <c r="P25" s="367"/>
      <c r="Q25" s="367"/>
      <c r="R25" s="376">
        <f>SUM(S25:V25)</f>
        <v>0</v>
      </c>
      <c r="S25" s="367"/>
      <c r="T25" s="367"/>
      <c r="U25" s="367"/>
      <c r="V25" s="367"/>
      <c r="W25" s="376">
        <f t="shared" si="8"/>
        <v>0</v>
      </c>
      <c r="X25" s="367"/>
      <c r="Y25" s="367"/>
      <c r="Z25" s="367"/>
      <c r="AA25" s="367"/>
      <c r="AB25" s="376">
        <f t="shared" si="9"/>
        <v>0</v>
      </c>
      <c r="AC25" s="367"/>
      <c r="AD25" s="367"/>
      <c r="AE25" s="367"/>
      <c r="AF25" s="367"/>
      <c r="AG25" s="376">
        <f t="shared" si="11"/>
        <v>0</v>
      </c>
      <c r="AH25" s="367"/>
      <c r="AI25" s="367"/>
      <c r="AJ25" s="367"/>
      <c r="AK25" s="367"/>
      <c r="AL25" s="376">
        <f t="shared" si="12"/>
        <v>0</v>
      </c>
      <c r="AM25" s="367"/>
      <c r="AN25" s="367"/>
      <c r="AO25" s="367"/>
      <c r="AP25" s="367"/>
      <c r="AQ25" s="376">
        <f t="shared" si="13"/>
        <v>0</v>
      </c>
      <c r="AR25" s="367"/>
      <c r="AS25" s="367"/>
      <c r="AT25" s="367"/>
      <c r="AU25" s="367"/>
      <c r="AV25" s="376">
        <f t="shared" si="14"/>
        <v>0</v>
      </c>
      <c r="AW25" s="367"/>
      <c r="AX25" s="367"/>
      <c r="AY25" s="367"/>
      <c r="AZ25" s="367"/>
    </row>
    <row r="26" spans="1:52" ht="16.5" thickBot="1" x14ac:dyDescent="0.3">
      <c r="A26" s="535" t="s">
        <v>3935</v>
      </c>
      <c r="B26" s="368">
        <f t="shared" si="0"/>
        <v>0</v>
      </c>
      <c r="C26" s="374">
        <f t="shared" si="1"/>
        <v>0</v>
      </c>
      <c r="D26" s="362"/>
      <c r="E26" s="362"/>
      <c r="F26" s="362"/>
      <c r="G26" s="362"/>
      <c r="H26" s="374">
        <f t="shared" si="5"/>
        <v>0</v>
      </c>
      <c r="I26" s="362"/>
      <c r="J26" s="362"/>
      <c r="K26" s="362"/>
      <c r="L26" s="362"/>
      <c r="M26" s="374">
        <f t="shared" si="6"/>
        <v>0</v>
      </c>
      <c r="N26" s="362"/>
      <c r="O26" s="362"/>
      <c r="P26" s="362"/>
      <c r="Q26" s="362"/>
      <c r="R26" s="374">
        <f t="shared" si="7"/>
        <v>0</v>
      </c>
      <c r="S26" s="362"/>
      <c r="T26" s="362"/>
      <c r="U26" s="362"/>
      <c r="V26" s="362"/>
      <c r="W26" s="374">
        <f t="shared" si="8"/>
        <v>0</v>
      </c>
      <c r="X26" s="362"/>
      <c r="Y26" s="362"/>
      <c r="Z26" s="362"/>
      <c r="AA26" s="362"/>
      <c r="AB26" s="374">
        <f t="shared" si="9"/>
        <v>0</v>
      </c>
      <c r="AC26" s="362"/>
      <c r="AD26" s="362"/>
      <c r="AE26" s="362"/>
      <c r="AF26" s="362"/>
      <c r="AG26" s="374">
        <f t="shared" si="11"/>
        <v>0</v>
      </c>
      <c r="AH26" s="362"/>
      <c r="AI26" s="362"/>
      <c r="AJ26" s="362"/>
      <c r="AK26" s="362"/>
      <c r="AL26" s="374">
        <f t="shared" si="12"/>
        <v>0</v>
      </c>
      <c r="AM26" s="362"/>
      <c r="AN26" s="362"/>
      <c r="AO26" s="362"/>
      <c r="AP26" s="362"/>
      <c r="AQ26" s="374">
        <f t="shared" si="13"/>
        <v>0</v>
      </c>
      <c r="AR26" s="362"/>
      <c r="AS26" s="362"/>
      <c r="AT26" s="362"/>
      <c r="AU26" s="362"/>
      <c r="AV26" s="374">
        <f t="shared" si="14"/>
        <v>0</v>
      </c>
      <c r="AW26" s="362"/>
      <c r="AX26" s="362"/>
      <c r="AY26" s="362"/>
      <c r="AZ26" s="362"/>
    </row>
    <row r="27" spans="1:52" ht="16.5" thickBot="1" x14ac:dyDescent="0.3">
      <c r="A27" s="535" t="s">
        <v>3980</v>
      </c>
      <c r="B27" s="290">
        <f t="shared" si="0"/>
        <v>0</v>
      </c>
      <c r="C27" s="374">
        <f t="shared" si="1"/>
        <v>0</v>
      </c>
      <c r="D27" s="362"/>
      <c r="E27" s="362"/>
      <c r="F27" s="362"/>
      <c r="G27" s="362"/>
      <c r="H27" s="374">
        <f>SUM(I27:L27)</f>
        <v>0</v>
      </c>
      <c r="I27" s="362"/>
      <c r="J27" s="362"/>
      <c r="K27" s="362"/>
      <c r="L27" s="362"/>
      <c r="M27" s="374">
        <f>SUM(N27:Q27)</f>
        <v>0</v>
      </c>
      <c r="N27" s="362"/>
      <c r="O27" s="362"/>
      <c r="P27" s="362"/>
      <c r="Q27" s="362"/>
      <c r="R27" s="374">
        <f>SUM(S27:V27)</f>
        <v>0</v>
      </c>
      <c r="S27" s="362"/>
      <c r="T27" s="362"/>
      <c r="U27" s="362"/>
      <c r="V27" s="362"/>
      <c r="W27" s="374">
        <f>SUM(X27:AA27)</f>
        <v>0</v>
      </c>
      <c r="X27" s="362"/>
      <c r="Y27" s="362"/>
      <c r="Z27" s="362"/>
      <c r="AA27" s="362"/>
      <c r="AB27" s="374">
        <f>SUM(AC27:AF27)</f>
        <v>0</v>
      </c>
      <c r="AC27" s="362"/>
      <c r="AD27" s="362"/>
      <c r="AE27" s="362"/>
      <c r="AF27" s="362"/>
      <c r="AG27" s="374">
        <f>SUM(AH27:AK27)</f>
        <v>0</v>
      </c>
      <c r="AH27" s="362"/>
      <c r="AI27" s="362"/>
      <c r="AJ27" s="362"/>
      <c r="AK27" s="362"/>
      <c r="AL27" s="374">
        <f>SUM(AM27:AP27)</f>
        <v>0</v>
      </c>
      <c r="AM27" s="362"/>
      <c r="AN27" s="362"/>
      <c r="AO27" s="362"/>
      <c r="AP27" s="362"/>
      <c r="AQ27" s="374">
        <f>SUM(AR27:AU27)</f>
        <v>0</v>
      </c>
      <c r="AR27" s="362"/>
      <c r="AS27" s="362"/>
      <c r="AT27" s="362"/>
      <c r="AU27" s="362"/>
      <c r="AV27" s="374">
        <f>SUM(AW27:AZ27)</f>
        <v>0</v>
      </c>
      <c r="AW27" s="362"/>
      <c r="AX27" s="362"/>
      <c r="AY27" s="362"/>
      <c r="AZ27" s="362"/>
    </row>
    <row r="28" spans="1:52" ht="16.5" thickBot="1" x14ac:dyDescent="0.3">
      <c r="A28" s="271" t="s">
        <v>3769</v>
      </c>
      <c r="B28" s="268">
        <f t="shared" si="0"/>
        <v>0</v>
      </c>
      <c r="C28" s="374">
        <f t="shared" si="1"/>
        <v>0</v>
      </c>
      <c r="D28" s="362"/>
      <c r="E28" s="362"/>
      <c r="F28" s="362"/>
      <c r="G28" s="362"/>
      <c r="H28" s="374">
        <f t="shared" si="5"/>
        <v>0</v>
      </c>
      <c r="I28" s="362"/>
      <c r="J28" s="362"/>
      <c r="K28" s="362"/>
      <c r="L28" s="362"/>
      <c r="M28" s="374">
        <f t="shared" si="6"/>
        <v>0</v>
      </c>
      <c r="N28" s="362"/>
      <c r="O28" s="362"/>
      <c r="P28" s="362"/>
      <c r="Q28" s="362"/>
      <c r="R28" s="374">
        <f t="shared" si="7"/>
        <v>0</v>
      </c>
      <c r="S28" s="362"/>
      <c r="T28" s="362"/>
      <c r="U28" s="362"/>
      <c r="V28" s="362"/>
      <c r="W28" s="374">
        <f t="shared" si="8"/>
        <v>0</v>
      </c>
      <c r="X28" s="362"/>
      <c r="Y28" s="362"/>
      <c r="Z28" s="362"/>
      <c r="AA28" s="362"/>
      <c r="AB28" s="374">
        <f t="shared" si="9"/>
        <v>0</v>
      </c>
      <c r="AC28" s="362"/>
      <c r="AD28" s="362"/>
      <c r="AE28" s="362"/>
      <c r="AF28" s="362"/>
      <c r="AG28" s="374">
        <f t="shared" si="11"/>
        <v>0</v>
      </c>
      <c r="AH28" s="362"/>
      <c r="AI28" s="362"/>
      <c r="AJ28" s="362"/>
      <c r="AK28" s="362"/>
      <c r="AL28" s="374">
        <f t="shared" si="12"/>
        <v>0</v>
      </c>
      <c r="AM28" s="362"/>
      <c r="AN28" s="362"/>
      <c r="AO28" s="362"/>
      <c r="AP28" s="362"/>
      <c r="AQ28" s="374">
        <f t="shared" si="13"/>
        <v>0</v>
      </c>
      <c r="AR28" s="362"/>
      <c r="AS28" s="362"/>
      <c r="AT28" s="362"/>
      <c r="AU28" s="362"/>
      <c r="AV28" s="374">
        <f t="shared" si="14"/>
        <v>0</v>
      </c>
      <c r="AW28" s="362"/>
      <c r="AX28" s="362"/>
      <c r="AY28" s="362"/>
      <c r="AZ28" s="362"/>
    </row>
    <row r="29" spans="1:52" ht="48.75" customHeight="1" thickBot="1" x14ac:dyDescent="0.3">
      <c r="A29" s="513" t="s">
        <v>3931</v>
      </c>
      <c r="B29" s="268">
        <f t="shared" si="0"/>
        <v>0</v>
      </c>
      <c r="C29" s="374">
        <f t="shared" si="1"/>
        <v>0</v>
      </c>
      <c r="D29" s="362"/>
      <c r="E29" s="362"/>
      <c r="F29" s="362"/>
      <c r="G29" s="362"/>
      <c r="H29" s="374">
        <f>SUM(I29:L29)</f>
        <v>0</v>
      </c>
      <c r="I29" s="362"/>
      <c r="J29" s="362"/>
      <c r="K29" s="362"/>
      <c r="L29" s="362"/>
      <c r="M29" s="374">
        <f>SUM(N29:Q29)</f>
        <v>0</v>
      </c>
      <c r="N29" s="362"/>
      <c r="O29" s="362"/>
      <c r="P29" s="362"/>
      <c r="Q29" s="362"/>
      <c r="R29" s="374">
        <f>SUM(S29:V29)</f>
        <v>0</v>
      </c>
      <c r="S29" s="362"/>
      <c r="T29" s="362"/>
      <c r="U29" s="362"/>
      <c r="V29" s="362"/>
      <c r="W29" s="374">
        <f>SUM(X29:AA29)</f>
        <v>0</v>
      </c>
      <c r="X29" s="362"/>
      <c r="Y29" s="362"/>
      <c r="Z29" s="362"/>
      <c r="AA29" s="362"/>
      <c r="AB29" s="374">
        <f>SUM(AC29:AF29)</f>
        <v>0</v>
      </c>
      <c r="AC29" s="362"/>
      <c r="AD29" s="362"/>
      <c r="AE29" s="362"/>
      <c r="AF29" s="362"/>
      <c r="AG29" s="374">
        <f>SUM(AH29:AK29)</f>
        <v>0</v>
      </c>
      <c r="AH29" s="362"/>
      <c r="AI29" s="362"/>
      <c r="AJ29" s="362"/>
      <c r="AK29" s="362"/>
      <c r="AL29" s="374">
        <f>SUM(AM29:AP29)</f>
        <v>0</v>
      </c>
      <c r="AM29" s="362"/>
      <c r="AN29" s="362"/>
      <c r="AO29" s="362"/>
      <c r="AP29" s="362"/>
      <c r="AQ29" s="374">
        <f>SUM(AR29:AU29)</f>
        <v>0</v>
      </c>
      <c r="AR29" s="362"/>
      <c r="AS29" s="362"/>
      <c r="AT29" s="362"/>
      <c r="AU29" s="362"/>
      <c r="AV29" s="374">
        <f>SUM(AW29:AZ29)</f>
        <v>0</v>
      </c>
      <c r="AW29" s="362"/>
      <c r="AX29" s="362"/>
      <c r="AY29" s="362"/>
      <c r="AZ29" s="362"/>
    </row>
    <row r="30" spans="1:52" ht="63.75" customHeight="1" thickBot="1" x14ac:dyDescent="0.3">
      <c r="A30" s="561" t="s">
        <v>3932</v>
      </c>
      <c r="B30" s="268">
        <f t="shared" si="0"/>
        <v>0</v>
      </c>
      <c r="C30" s="374">
        <f t="shared" si="1"/>
        <v>0</v>
      </c>
      <c r="D30" s="362"/>
      <c r="E30" s="362"/>
      <c r="F30" s="362"/>
      <c r="G30" s="362"/>
      <c r="H30" s="374">
        <f>SUM(I30:L30)</f>
        <v>0</v>
      </c>
      <c r="I30" s="362"/>
      <c r="J30" s="362"/>
      <c r="K30" s="362"/>
      <c r="L30" s="362"/>
      <c r="M30" s="374">
        <f>SUM(N30:Q30)</f>
        <v>0</v>
      </c>
      <c r="N30" s="362"/>
      <c r="O30" s="362"/>
      <c r="P30" s="362"/>
      <c r="Q30" s="362"/>
      <c r="R30" s="374">
        <f>SUM(S30:V30)</f>
        <v>0</v>
      </c>
      <c r="S30" s="362"/>
      <c r="T30" s="362"/>
      <c r="U30" s="362"/>
      <c r="V30" s="362"/>
      <c r="W30" s="374">
        <f>SUM(X30:AA30)</f>
        <v>0</v>
      </c>
      <c r="X30" s="362"/>
      <c r="Y30" s="362"/>
      <c r="Z30" s="362"/>
      <c r="AA30" s="362"/>
      <c r="AB30" s="374">
        <f>SUM(AC30:AF30)</f>
        <v>0</v>
      </c>
      <c r="AC30" s="362"/>
      <c r="AD30" s="362"/>
      <c r="AE30" s="362"/>
      <c r="AF30" s="362"/>
      <c r="AG30" s="374">
        <f>SUM(AH30:AK30)</f>
        <v>0</v>
      </c>
      <c r="AH30" s="362"/>
      <c r="AI30" s="362"/>
      <c r="AJ30" s="362"/>
      <c r="AK30" s="362"/>
      <c r="AL30" s="374">
        <f>SUM(AM30:AP30)</f>
        <v>0</v>
      </c>
      <c r="AM30" s="362"/>
      <c r="AN30" s="362"/>
      <c r="AO30" s="362"/>
      <c r="AP30" s="362"/>
      <c r="AQ30" s="374">
        <f>SUM(AR30:AU30)</f>
        <v>0</v>
      </c>
      <c r="AR30" s="362"/>
      <c r="AS30" s="362"/>
      <c r="AT30" s="362"/>
      <c r="AU30" s="362"/>
      <c r="AV30" s="374">
        <f>SUM(AW30:AZ30)</f>
        <v>0</v>
      </c>
      <c r="AW30" s="362"/>
      <c r="AX30" s="362"/>
      <c r="AY30" s="362"/>
      <c r="AZ30" s="362"/>
    </row>
    <row r="31" spans="1:52" ht="18.75" customHeight="1" thickBot="1" x14ac:dyDescent="0.3">
      <c r="A31" s="561" t="s">
        <v>3933</v>
      </c>
      <c r="B31" s="268">
        <f t="shared" si="0"/>
        <v>0</v>
      </c>
      <c r="C31" s="374">
        <f t="shared" si="1"/>
        <v>0</v>
      </c>
      <c r="D31" s="362"/>
      <c r="E31" s="362"/>
      <c r="F31" s="362"/>
      <c r="G31" s="362"/>
      <c r="H31" s="374">
        <f>SUM(I31:L31)</f>
        <v>0</v>
      </c>
      <c r="I31" s="362"/>
      <c r="J31" s="362"/>
      <c r="K31" s="362"/>
      <c r="L31" s="362"/>
      <c r="M31" s="374">
        <f>SUM(N31:Q31)</f>
        <v>0</v>
      </c>
      <c r="N31" s="362"/>
      <c r="O31" s="362"/>
      <c r="P31" s="362"/>
      <c r="Q31" s="362"/>
      <c r="R31" s="374">
        <f>SUM(S31:V31)</f>
        <v>0</v>
      </c>
      <c r="S31" s="362"/>
      <c r="T31" s="362"/>
      <c r="U31" s="362"/>
      <c r="V31" s="362"/>
      <c r="W31" s="374">
        <f>SUM(X31:AA31)</f>
        <v>0</v>
      </c>
      <c r="X31" s="362"/>
      <c r="Y31" s="362"/>
      <c r="Z31" s="362"/>
      <c r="AA31" s="362"/>
      <c r="AB31" s="374">
        <f>SUM(AC31:AF31)</f>
        <v>0</v>
      </c>
      <c r="AC31" s="362"/>
      <c r="AD31" s="362"/>
      <c r="AE31" s="362"/>
      <c r="AF31" s="362"/>
      <c r="AG31" s="374">
        <f>SUM(AH31:AK31)</f>
        <v>0</v>
      </c>
      <c r="AH31" s="362"/>
      <c r="AI31" s="362"/>
      <c r="AJ31" s="362"/>
      <c r="AK31" s="362"/>
      <c r="AL31" s="374">
        <f>SUM(AM31:AP31)</f>
        <v>0</v>
      </c>
      <c r="AM31" s="362"/>
      <c r="AN31" s="362"/>
      <c r="AO31" s="362"/>
      <c r="AP31" s="362"/>
      <c r="AQ31" s="374">
        <f>SUM(AR31:AU31)</f>
        <v>0</v>
      </c>
      <c r="AR31" s="362"/>
      <c r="AS31" s="362"/>
      <c r="AT31" s="362"/>
      <c r="AU31" s="362"/>
      <c r="AV31" s="374">
        <f>SUM(AW31:AZ31)</f>
        <v>0</v>
      </c>
      <c r="AW31" s="362"/>
      <c r="AX31" s="362"/>
      <c r="AY31" s="362"/>
      <c r="AZ31" s="362"/>
    </row>
    <row r="32" spans="1:52" ht="33.75" customHeight="1" x14ac:dyDescent="0.25">
      <c r="A32" s="562" t="s">
        <v>3934</v>
      </c>
      <c r="B32" s="464">
        <f t="shared" si="0"/>
        <v>0</v>
      </c>
      <c r="C32" s="388">
        <f t="shared" si="1"/>
        <v>0</v>
      </c>
      <c r="D32" s="371">
        <f>D14-D15+D29+D30+D31</f>
        <v>0</v>
      </c>
      <c r="E32" s="371">
        <f>E14-E15+E29+E30+E31</f>
        <v>0</v>
      </c>
      <c r="F32" s="371">
        <f>F14-F15+F29+F30+F31</f>
        <v>0</v>
      </c>
      <c r="G32" s="371">
        <f>G14-G15+G29+G30+G31</f>
        <v>0</v>
      </c>
      <c r="H32" s="388">
        <f>SUM(I32:L32)</f>
        <v>0</v>
      </c>
      <c r="I32" s="371">
        <f>I14-I15+I29+I30+I31</f>
        <v>0</v>
      </c>
      <c r="J32" s="371">
        <f>J14-J15+J29+J30+J31</f>
        <v>0</v>
      </c>
      <c r="K32" s="371">
        <f>K14-K15+K29+K30+K31</f>
        <v>0</v>
      </c>
      <c r="L32" s="371">
        <f>L14-L15+L29+L30+L31</f>
        <v>0</v>
      </c>
      <c r="M32" s="496">
        <f>SUM(N32:Q32)</f>
        <v>0</v>
      </c>
      <c r="N32" s="371">
        <f>N14-N15+N29+N30+N31</f>
        <v>0</v>
      </c>
      <c r="O32" s="371">
        <f>O14-O15+O29+O30+O31</f>
        <v>0</v>
      </c>
      <c r="P32" s="371">
        <f>P14-P15+P29+P30+P31</f>
        <v>0</v>
      </c>
      <c r="Q32" s="371">
        <f>Q14-Q15+Q29+Q30+Q31</f>
        <v>0</v>
      </c>
      <c r="R32" s="388">
        <f>SUM(S32:V32)</f>
        <v>0</v>
      </c>
      <c r="S32" s="371">
        <f>S14-S15+S29+S30+S31</f>
        <v>0</v>
      </c>
      <c r="T32" s="371">
        <f>T14-T15+T29+T30+T31</f>
        <v>0</v>
      </c>
      <c r="U32" s="371">
        <f>U14-U15+U29+U30+U31</f>
        <v>0</v>
      </c>
      <c r="V32" s="371">
        <f>V14-V15+V29+V30+V31</f>
        <v>0</v>
      </c>
      <c r="W32" s="388">
        <f>SUM(X32:AA32)</f>
        <v>0</v>
      </c>
      <c r="X32" s="371">
        <f>X14-X15+X29+X30+X31</f>
        <v>0</v>
      </c>
      <c r="Y32" s="371">
        <f>Y14-Y15+Y29+Y30+Y31</f>
        <v>0</v>
      </c>
      <c r="Z32" s="371">
        <f>Z14-Z15+Z29+Z30+Z31</f>
        <v>0</v>
      </c>
      <c r="AA32" s="371">
        <f>AA14-AA15+AA29+AA30+AA31</f>
        <v>0</v>
      </c>
      <c r="AB32" s="388">
        <f>SUM(AC32:AF32)</f>
        <v>0</v>
      </c>
      <c r="AC32" s="371">
        <f>AC14-AC15+AC29+AC30+AC31</f>
        <v>0</v>
      </c>
      <c r="AD32" s="371">
        <f>AD14-AD15+AD29+AD30+AD31</f>
        <v>0</v>
      </c>
      <c r="AE32" s="371">
        <f>AE14-AE15+AE29+AE30+AE31</f>
        <v>0</v>
      </c>
      <c r="AF32" s="371">
        <f>AF14-AF15+AF29+AF30+AF31</f>
        <v>0</v>
      </c>
      <c r="AG32" s="388">
        <f>SUM(AH32:AK32)</f>
        <v>0</v>
      </c>
      <c r="AH32" s="371">
        <f>AH14-AH15+AH29+AH30+AH31</f>
        <v>0</v>
      </c>
      <c r="AI32" s="371">
        <f>AI14-AI15+AI29+AI30+AI31</f>
        <v>0</v>
      </c>
      <c r="AJ32" s="371">
        <f>AJ14-AJ15+AJ29+AJ30+AJ31</f>
        <v>0</v>
      </c>
      <c r="AK32" s="371">
        <f>AK14-AK15+AK29+AK30+AK31</f>
        <v>0</v>
      </c>
      <c r="AL32" s="388">
        <f>SUM(AM32:AP32)</f>
        <v>0</v>
      </c>
      <c r="AM32" s="371">
        <f>AM14-AM15+AM29+AM30+AM31</f>
        <v>0</v>
      </c>
      <c r="AN32" s="371">
        <f>AN14-AN15+AN29+AN30+AN31</f>
        <v>0</v>
      </c>
      <c r="AO32" s="371">
        <f>AO14-AO15+AO29+AO30+AO31</f>
        <v>0</v>
      </c>
      <c r="AP32" s="371">
        <f>AP14-AP15+AP29+AP30+AP31</f>
        <v>0</v>
      </c>
      <c r="AQ32" s="388">
        <f>SUM(AR32:AU32)</f>
        <v>0</v>
      </c>
      <c r="AR32" s="371">
        <f>AR14-AR15+AR29+AR30+AR31</f>
        <v>0</v>
      </c>
      <c r="AS32" s="371">
        <f>AS14-AS15+AS29+AS30+AS31</f>
        <v>0</v>
      </c>
      <c r="AT32" s="371">
        <f>AT14-AT15+AT29+AT30+AT31</f>
        <v>0</v>
      </c>
      <c r="AU32" s="371">
        <f>AU14-AU15+AU29+AU30+AU31</f>
        <v>0</v>
      </c>
      <c r="AV32" s="388">
        <f>SUM(AW32:AZ32)</f>
        <v>0</v>
      </c>
      <c r="AW32" s="371">
        <f>AW14-AW15+AW29+AW30+AW31</f>
        <v>0</v>
      </c>
      <c r="AX32" s="371">
        <f>AX14-AX15+AX29+AX30+AX31</f>
        <v>0</v>
      </c>
      <c r="AY32" s="371">
        <f>AY14-AY15+AY29+AY30+AY31</f>
        <v>0</v>
      </c>
      <c r="AZ32" s="371">
        <f>AZ14-AZ15+AZ29+AZ30+AZ31</f>
        <v>0</v>
      </c>
    </row>
    <row r="33" spans="1:52" ht="16.5" thickBot="1" x14ac:dyDescent="0.3">
      <c r="A33" s="273" t="s">
        <v>1562</v>
      </c>
      <c r="B33" s="465">
        <f t="shared" si="0"/>
        <v>0</v>
      </c>
      <c r="C33" s="384">
        <f>IF(((C32+0)&gt;0),C32+0,0)</f>
        <v>0</v>
      </c>
      <c r="D33" s="362">
        <f>IF(D43&gt;0,D43,0)</f>
        <v>0</v>
      </c>
      <c r="E33" s="362">
        <f>IF(E43&gt;0,E43,0)</f>
        <v>0</v>
      </c>
      <c r="F33" s="362">
        <f>IF(F43&gt;0,F43,0)</f>
        <v>0</v>
      </c>
      <c r="G33" s="362">
        <f>IF(G43&gt;0,G43,0)</f>
        <v>0</v>
      </c>
      <c r="H33" s="384">
        <f>IF(AND(H32&gt;0,H42&lt;0),0.5*H32,IF(((H32+C42)&gt;0),H32+C42,0))</f>
        <v>0</v>
      </c>
      <c r="I33" s="384">
        <f>IF(AND(I43&gt;0,$H42&lt;0),0.5*I32,IF(I43&gt;0, I43,0))</f>
        <v>0</v>
      </c>
      <c r="J33" s="384">
        <f>IF(AND(J43&gt;0,$H42&lt;0),0.5*J32,IF(J43&gt;0, J43,0))</f>
        <v>0</v>
      </c>
      <c r="K33" s="384">
        <f>IF(AND(K43&gt;0,$H42&lt;0),0.5*K32,IF(K43&gt;0, K43,0))</f>
        <v>0</v>
      </c>
      <c r="L33" s="384">
        <f>IF(AND(L43&gt;0,$H42&lt;0),0.5*L32,IF(L43&gt;0, L43,0))</f>
        <v>0</v>
      </c>
      <c r="M33" s="384">
        <f>IF(AND(M32&gt;0,M42&lt;0),0.5*M32,IF(((M32+H42)&gt;0),M32+H42,0))</f>
        <v>0</v>
      </c>
      <c r="N33" s="384">
        <f>IF(AND(N43&gt;0,$M42&lt;0),0.5*N32,IF(N43&gt;0, N43,0))</f>
        <v>0</v>
      </c>
      <c r="O33" s="384">
        <f>IF(AND(O43&gt;0,$M42&lt;0),0.5*O32,IF(O43&gt;0, O43,0))</f>
        <v>0</v>
      </c>
      <c r="P33" s="384">
        <f>IF(AND(P43&gt;0,$M42&lt;0),0.5*P32,IF(P43&gt;0, P43,0))</f>
        <v>0</v>
      </c>
      <c r="Q33" s="384">
        <f>IF(AND(Q43&gt;0,$M42&lt;0),0.5*Q32,IF(Q43&gt;0, Q43,0))</f>
        <v>0</v>
      </c>
      <c r="R33" s="384">
        <f>IF(AND(R32&gt;0,R42&lt;0),0.5*R32,IF(((R32+M42)&gt;0),R32+M42,0))</f>
        <v>0</v>
      </c>
      <c r="S33" s="384">
        <f>IF(AND(S43&gt;0,$R42&lt;0),0.5*S32,IF(S43&gt;0, S43,0))</f>
        <v>0</v>
      </c>
      <c r="T33" s="384">
        <f>IF(AND(T43&gt;0,$R42&lt;0),0.5*T32,IF(T43&gt;0, T43,0))</f>
        <v>0</v>
      </c>
      <c r="U33" s="384">
        <f>IF(AND(U43&gt;0,$R42&lt;0),0.5*U32,IF(U43&gt;0, U43,0))</f>
        <v>0</v>
      </c>
      <c r="V33" s="384">
        <f>IF(AND(V43&gt;0,$R42&lt;0),0.5*V32,IF(V43&gt;0, V43,0))</f>
        <v>0</v>
      </c>
      <c r="W33" s="384">
        <f>IF(AND(W32&gt;0,W42&lt;0),0.5*W32,IF(((W32+R42)&gt;0),W32+R42,0))</f>
        <v>0</v>
      </c>
      <c r="X33" s="384">
        <f>IF(AND(X43&gt;0,$W42&lt;0),0.5*X32,IF(X43&gt;0, X43,0))</f>
        <v>0</v>
      </c>
      <c r="Y33" s="384">
        <f>IF(AND(Y43&gt;0,$W42&lt;0),0.5*Y32,IF(Y43&gt;0, Y43,0))</f>
        <v>0</v>
      </c>
      <c r="Z33" s="384">
        <f>IF(AND(Z43&gt;0,$W42&lt;0),0.5*Z32,IF(Z43&gt;0, Z43,0))</f>
        <v>0</v>
      </c>
      <c r="AA33" s="384">
        <f>IF(AND(AA43&gt;0,$W42&lt;0),0.5*AA32,IF(AA43&gt;0, AA43,0))</f>
        <v>0</v>
      </c>
      <c r="AB33" s="384">
        <f>IF(AND(AB32&gt;0,AB42&lt;0),0.5*AB32,IF(((AB32+W42)&gt;0),AB32+W42,0))</f>
        <v>0</v>
      </c>
      <c r="AC33" s="384">
        <f>IF(AND(AC43&gt;0,$AB42&lt;0),0.5*AC32,IF(AC43&gt;0, AC43,0))</f>
        <v>0</v>
      </c>
      <c r="AD33" s="384">
        <f>IF(AND(AD43&gt;0,$AB42&lt;0),0.5*AD32,IF(AD43&gt;0, AD43,0))</f>
        <v>0</v>
      </c>
      <c r="AE33" s="384">
        <f>IF(AND(AE43&gt;0,$AB42&lt;0),0.5*AE32,IF(AE43&gt;0, AE43,0))</f>
        <v>0</v>
      </c>
      <c r="AF33" s="384">
        <f>IF(AND(AF43&gt;0,$AB42&lt;0),0.5*AF32,IF(AF43&gt;0, AF43,0))</f>
        <v>0</v>
      </c>
      <c r="AG33" s="384">
        <f>IF(AND(AG32&gt;0,AG42&lt;0),0.5*AG32,IF(((AG32+AB42)&gt;0),AG32+AB42,0))</f>
        <v>0</v>
      </c>
      <c r="AH33" s="384">
        <f>IF(AND(AH43&gt;0,$AG42&lt;0),0.5*AH32,IF(AH43&gt;0, AH43,0))</f>
        <v>0</v>
      </c>
      <c r="AI33" s="384">
        <f>IF(AND(AI43&gt;0,$AG42&lt;0),0.5*AI32,IF(AI43&gt;0, AI43,0))</f>
        <v>0</v>
      </c>
      <c r="AJ33" s="384">
        <f>IF(AND(AJ43&gt;0,$AG42&lt;0),0.5*AJ32,IF(AJ43&gt;0, AJ43,0))</f>
        <v>0</v>
      </c>
      <c r="AK33" s="384">
        <f>IF(AND(AK43&gt;0,$AG42&lt;0),0.5*AK32,IF(AK43&gt;0, AK43,0))</f>
        <v>0</v>
      </c>
      <c r="AL33" s="384">
        <f>IF(AND(AL32&gt;0,AL42&lt;0),0.5*AL32,IF(((AL32+AG42)&gt;0),AL32+AG42,0))</f>
        <v>0</v>
      </c>
      <c r="AM33" s="384">
        <f>IF(AND(AM43&gt;0,$AL42&lt;0),0.5*AM32,IF(AM43&gt;0, AM43,0))</f>
        <v>0</v>
      </c>
      <c r="AN33" s="384">
        <f>IF(AND(AN43&gt;0,$AL42&lt;0),0.5*AN32,IF(AN43&gt;0, AN43,0))</f>
        <v>0</v>
      </c>
      <c r="AO33" s="384">
        <f>IF(AND(AO43&gt;0,$AL42&lt;0),0.5*AO32,IF(AO43&gt;0, AO43,0))</f>
        <v>0</v>
      </c>
      <c r="AP33" s="384">
        <f>IF(AND(AP43&gt;0,$AL42&lt;0),0.5*AP32,IF(AP43&gt;0, AP43,0))</f>
        <v>0</v>
      </c>
      <c r="AQ33" s="384">
        <f>IF(AND(AQ32&gt;0,AQ42&lt;0),0.5*AQ32,IF(((AQ32+AL42)&gt;0),AQ32+AL42,0))</f>
        <v>0</v>
      </c>
      <c r="AR33" s="384">
        <f>IF(AND(AR43&gt;0,$AQ42&lt;0),0.5*AR32,IF(AR43&gt;0, AR43,0))</f>
        <v>0</v>
      </c>
      <c r="AS33" s="384">
        <f>IF(AND(AS43&gt;0,$AQ42&lt;0),0.5*AS32,IF(AS43&gt;0, AS43,0))</f>
        <v>0</v>
      </c>
      <c r="AT33" s="384">
        <f>IF(AND(AT43&gt;0,$AQ42&lt;0),0.5*AT32,IF(AT43&gt;0, AT43,0))</f>
        <v>0</v>
      </c>
      <c r="AU33" s="384">
        <f>IF(AND(AU43&gt;0,$AQ42&lt;0),0.5*AU32,IF(AU43&gt;0, AU43,0))</f>
        <v>0</v>
      </c>
      <c r="AV33" s="384">
        <f>IF(AND(AV32&gt;0,AV42&lt;0),0.5*AV32,IF(((AV32+AQ42)&gt;0),AV32+AQ42,0))</f>
        <v>0</v>
      </c>
      <c r="AW33" s="384">
        <f>IF(AND(AW43&gt;0,$AV42&lt;0),0.5*AW32,IF(AW43&gt;0, AW43,0))</f>
        <v>0</v>
      </c>
      <c r="AX33" s="384">
        <f>IF(AND(AX43&gt;0,$AV42&lt;0),0.5*AX32,IF(AX43&gt;0, AX43,0))</f>
        <v>0</v>
      </c>
      <c r="AY33" s="384">
        <f>IF(AND(AY43&gt;0,$AV42&lt;0),0.5*AY32,IF(AY43&gt;0, AY43,0))</f>
        <v>0</v>
      </c>
      <c r="AZ33" s="384">
        <f>IF(AND(AZ43&gt;0,$AV42&lt;0),0.5*AZ32,IF(AZ43&gt;0, AZ43,0))</f>
        <v>0</v>
      </c>
    </row>
    <row r="34" spans="1:52" ht="16.5" thickBot="1" x14ac:dyDescent="0.3">
      <c r="A34" s="535" t="s">
        <v>1563</v>
      </c>
      <c r="B34" s="466">
        <f t="shared" si="0"/>
        <v>0</v>
      </c>
      <c r="C34" s="384">
        <f>C33*(IF(C50&gt;10,'налоговые ставки'!$C$6,IF(G6="есть",IF(C50=0,'налоговые ставки'!$C$6,IF(C50&lt;=5,'налоговые ставки'!$C$12,('налоговые ставки'!$C$13+'налоговые ставки'!$C$8))),'налоговые ставки'!$C$6)))</f>
        <v>0</v>
      </c>
      <c r="D34" s="585">
        <f>D33*(IF(C50&gt;10,'налоговые ставки'!$C$6,IF(G6="есть",IF(C50=0,'налоговые ставки'!$C$6,IF(C50&lt;=5,'налоговые ставки'!$C$12,('налоговые ставки'!$C$13+'налоговые ставки'!$C$8))),'налоговые ставки'!$C$6)))</f>
        <v>0</v>
      </c>
      <c r="E34" s="585">
        <f>E33*(IF(C50&gt;10,'налоговые ставки'!$C$6,IF(G6="есть",IF(C50=0,'налоговые ставки'!$C$6,IF(C50&lt;=5,'налоговые ставки'!$C$12,('налоговые ставки'!$C$13+'налоговые ставки'!$C$8))),'налоговые ставки'!$C$6)))-D34</f>
        <v>0</v>
      </c>
      <c r="F34" s="585">
        <f>F33*(IF(C50&gt;10,'налоговые ставки'!$C$6,IF(G6="есть",IF(C50=0,'налоговые ставки'!$C$6,IF(C50&lt;=5,'налоговые ставки'!$C$12,('налоговые ставки'!$C$13+'налоговые ставки'!$C$8))),'налоговые ставки'!$C$6)))-E34-D34</f>
        <v>0</v>
      </c>
      <c r="G34" s="585">
        <f>G33*(IF(C50&gt;10,'налоговые ставки'!$C$6,IF(G6="есть",IF(C50=0,'налоговые ставки'!$C$6,IF(C50&lt;=5,'налоговые ставки'!$C$12,('налоговые ставки'!$C$13+'налоговые ставки'!$C$8))),'налоговые ставки'!$C$6)))-F34-E34-D34</f>
        <v>0</v>
      </c>
      <c r="H34" s="384">
        <f>H33*(IF(H50&gt;10,'налоговые ставки'!$C$6,IF(L6="есть",IF(H50=0,'налоговые ставки'!$C$6,IF(H50&lt;=5,'налоговые ставки'!$C$12,('налоговые ставки'!$C$13+'налоговые ставки'!$C$8))),'налоговые ставки'!$C$6)))</f>
        <v>0</v>
      </c>
      <c r="I34" s="585">
        <f>I33*(IF(H50&gt;10,'налоговые ставки'!$C$6,IF(L6="есть",IF(H50=0,'налоговые ставки'!$C$6,IF(H50&lt;=5,'налоговые ставки'!$C$12,('налоговые ставки'!$C$13+'налоговые ставки'!$C$8))),'налоговые ставки'!$C$6)))</f>
        <v>0</v>
      </c>
      <c r="J34" s="585">
        <f>J33*(IF(H50&gt;10,'налоговые ставки'!$C$6,IF(L6="есть",IF(H50=0,'налоговые ставки'!$C$6,IF(H50&lt;=5,'налоговые ставки'!$C$12,('налоговые ставки'!$C$13+'налоговые ставки'!$C$8))),'налоговые ставки'!$C$6)))-I34</f>
        <v>0</v>
      </c>
      <c r="K34" s="585">
        <f>K33*(IF(H50&gt;10,'налоговые ставки'!$C$6,IF(L6="есть",IF(H50=0,'налоговые ставки'!$C$6,IF(H50&lt;=5,'налоговые ставки'!$C$12,('налоговые ставки'!$C$13+'налоговые ставки'!$C$8))),'налоговые ставки'!$C$6)))-J34-I34</f>
        <v>0</v>
      </c>
      <c r="L34" s="585">
        <f>L33*(IF(H50&gt;10,'налоговые ставки'!$C$6,IF(L6="есть",IF(H50=0,'налоговые ставки'!$C$6,IF(H50&lt;=5,'налоговые ставки'!$C$12,('налоговые ставки'!$C$13+'налоговые ставки'!$C$8))),'налоговые ставки'!$C$6)))-K34-J34-I34</f>
        <v>0</v>
      </c>
      <c r="M34" s="384">
        <f>M33*(IF(M50&gt;10,'налоговые ставки'!$C$6,IF(Q6="есть",IF(M50=0,'налоговые ставки'!$C$6,IF(M50&lt;=5,'налоговые ставки'!$C$12,('налоговые ставки'!$C$13+'налоговые ставки'!$C$8))),'налоговые ставки'!$C$6)))</f>
        <v>0</v>
      </c>
      <c r="N34" s="585">
        <f>N33*(IF(M50&gt;10,'налоговые ставки'!$C$6,IF(Q6="есть",IF(M50=0,'налоговые ставки'!$C$6,IF(M50&lt;=5,'налоговые ставки'!$C$12,('налоговые ставки'!$C$13+'налоговые ставки'!$C$8))),'налоговые ставки'!$C$6)))</f>
        <v>0</v>
      </c>
      <c r="O34" s="585">
        <f>O33*(IF(M50&gt;10,'налоговые ставки'!$C$6,IF(Q6="есть",IF(M50=0,'налоговые ставки'!$C$6,IF(M50&lt;=5,'налоговые ставки'!$C$12,('налоговые ставки'!$C$13+'налоговые ставки'!$C$8))),'налоговые ставки'!$C$6)))-N34</f>
        <v>0</v>
      </c>
      <c r="P34" s="585">
        <f>P33*(IF(M50&gt;10,'налоговые ставки'!$C$6,IF(Q6="есть",IF(M50=0,'налоговые ставки'!$C$6,IF(M50&lt;=5,'налоговые ставки'!$C$12,('налоговые ставки'!$C$13+'налоговые ставки'!$C$8))),'налоговые ставки'!$C$6)))-O34-N34</f>
        <v>0</v>
      </c>
      <c r="Q34" s="585">
        <f>Q33*(IF(M50&gt;10,'налоговые ставки'!$C$6,IF(Q6="есть",IF(M50=0,'налоговые ставки'!$C$6,IF(M50&lt;=5,'налоговые ставки'!$C$12,('налоговые ставки'!$C$13+'налоговые ставки'!$C$8))),'налоговые ставки'!$C$6)))-P34-O34-N34</f>
        <v>0</v>
      </c>
      <c r="R34" s="384">
        <f>R33*(IF(R50&gt;10,'налоговые ставки'!$C$6,IF(V6="есть",IF(R50=0,'налоговые ставки'!$C$6,IF(R50&lt;=5,'налоговые ставки'!$C$12,('налоговые ставки'!$C$13+'налоговые ставки'!$C$8))),'налоговые ставки'!$C$6)))</f>
        <v>0</v>
      </c>
      <c r="S34" s="585">
        <f>S33*(IF(R50&gt;10,'налоговые ставки'!$C$6,IF(V6="есть",IF(R50=0,'налоговые ставки'!$C$6,IF(R50&lt;=5,'налоговые ставки'!$C$12,('налоговые ставки'!$C$13+'налоговые ставки'!$C$7))),'налоговые ставки'!$C$6)))</f>
        <v>0</v>
      </c>
      <c r="T34" s="585">
        <f>T33*(IF(R50&gt;10,'налоговые ставки'!$C$6,IF(V6="есть",IF(R50=0,'налоговые ставки'!$C$6,IF(R50&lt;=5,'налоговые ставки'!$C$12,('налоговые ставки'!$C$13+'налоговые ставки'!$C$7))),'налоговые ставки'!$C$6)))-S34</f>
        <v>0</v>
      </c>
      <c r="U34" s="585">
        <f>U33*(IF(R50&gt;10,'налоговые ставки'!$C$6,IF(V6="есть",IF(R50=0,'налоговые ставки'!$C$6,IF(R50&lt;=5,'налоговые ставки'!$C$12,('налоговые ставки'!$C$13+'налоговые ставки'!$C$7))),'налоговые ставки'!$C$6)))-T34-S34</f>
        <v>0</v>
      </c>
      <c r="V34" s="585">
        <f>V33*(IF(R50&gt;10,'налоговые ставки'!$C$6,IF(V6="есть",IF(R50=0,'налоговые ставки'!$C$6,IF(R50&lt;=5,'налоговые ставки'!$C$12,('налоговые ставки'!$C$13+'налоговые ставки'!$C$7))),'налоговые ставки'!$C$6)))-U34-T34-S34</f>
        <v>0</v>
      </c>
      <c r="W34" s="384">
        <f>W33*(IF(W50&gt;10,'налоговые ставки'!$C$6,IF(AA6="есть",IF(W50=0,'налоговые ставки'!$C$6,IF(W50&lt;=5,'налоговые ставки'!$C$12,('налоговые ставки'!$C$13+'налоговые ставки'!$C$8))),'налоговые ставки'!$C$6)))</f>
        <v>0</v>
      </c>
      <c r="X34" s="585">
        <f>X33*(IF(W50&gt;10,'налоговые ставки'!$C$6,IF(AA6="есть",IF(W50=0,'налоговые ставки'!$C$6,IF(W50&lt;=5,'налоговые ставки'!$C$12,('налоговые ставки'!$C$13+'налоговые ставки'!$C$7))),'налоговые ставки'!$C$6)))</f>
        <v>0</v>
      </c>
      <c r="Y34" s="585">
        <f>Y33*(IF(W50&gt;10,'налоговые ставки'!$C$6,IF(AA6="есть",IF(W50=0,'налоговые ставки'!$C$6,IF(W50&lt;=5,'налоговые ставки'!$C$12,('налоговые ставки'!$C$13+'налоговые ставки'!$C$7))),'налоговые ставки'!$C$6)))-X34</f>
        <v>0</v>
      </c>
      <c r="Z34" s="585">
        <f>Z33*(IF(W50&gt;10,'налоговые ставки'!$C$6,IF(AA6="есть",IF(W50=0,'налоговые ставки'!$C$6,IF(W50&lt;=5,'налоговые ставки'!$C$12,('налоговые ставки'!$C$13+'налоговые ставки'!$C$7))),'налоговые ставки'!$C$6)))-Y34-X34</f>
        <v>0</v>
      </c>
      <c r="AA34" s="585">
        <f>AA33*(IF(W50&gt;10,'налоговые ставки'!$C$6,IF(AA6="есть",IF(W50=0,'налоговые ставки'!$C$6,IF(W50&lt;=5,'налоговые ставки'!$C$12,('налоговые ставки'!$C$13+'налоговые ставки'!$C$7))),'налоговые ставки'!$C$6)))-Z34-Y34-X34</f>
        <v>0</v>
      </c>
      <c r="AB34" s="384">
        <f>AB33*(IF(AB50&gt;10,'налоговые ставки'!$C$6,IF(AF6="есть",IF(AB50=0,'налоговые ставки'!$C$6,IF(AB50&lt;=5,'налоговые ставки'!$C$12,('налоговые ставки'!$C$13+'налоговые ставки'!$C$7))),'налоговые ставки'!$C$6)))</f>
        <v>0</v>
      </c>
      <c r="AC34" s="585">
        <f>AC33*(IF(AB50&gt;10,'налоговые ставки'!$C$6,IF(AF6="есть",IF(AB50=0,'налоговые ставки'!$C$6,IF(AB50&lt;=5,'налоговые ставки'!$C$12,('налоговые ставки'!$C$13+'налоговые ставки'!$C$7))),'налоговые ставки'!$C$6)))</f>
        <v>0</v>
      </c>
      <c r="AD34" s="585">
        <f>AD33*(IF(AB50&gt;10,'налоговые ставки'!$C$6,IF(AF6="есть",IF(AB50=0,'налоговые ставки'!$C$6,IF(AB50&lt;=5,'налоговые ставки'!$C$12,('налоговые ставки'!$C$13+'налоговые ставки'!$C$7))),'налоговые ставки'!$C$6)))-AC34</f>
        <v>0</v>
      </c>
      <c r="AE34" s="585">
        <f>AE33*(IF(AB50&gt;10,'налоговые ставки'!$C$6,IF(AF6="есть",IF(AB50=0,'налоговые ставки'!$C$6,IF(AB50&lt;=5,'налоговые ставки'!$C$12,('налоговые ставки'!$C$13+'налоговые ставки'!$C$7))),'налоговые ставки'!$C$6)))-AD34-AC34</f>
        <v>0</v>
      </c>
      <c r="AF34" s="585">
        <f>AF33*(IF(AB50&gt;10,'налоговые ставки'!$C$6,IF(AF6="есть",IF(AB50=0,'налоговые ставки'!$C$6,IF(AB50&lt;=5,'налоговые ставки'!$C$12,('налоговые ставки'!$C$13+'налоговые ставки'!$C$7))),'налоговые ставки'!$C$6)))-AE34-AD34-AC34</f>
        <v>0</v>
      </c>
      <c r="AG34" s="384">
        <f>AG33*(IF(AG50&gt;10,'налоговые ставки'!$C$6,IF(AK6="есть",IF(AG50=0,'налоговые ставки'!$C$6,IF(AG50&lt;=5,'налоговые ставки'!$C$12,('налоговые ставки'!$C$13+'налоговые ставки'!$C$7))),'налоговые ставки'!$C$6)))</f>
        <v>0</v>
      </c>
      <c r="AH34" s="585">
        <f>AH33*(IF(AG50&gt;10,'налоговые ставки'!$C$6,IF(AK6="есть",IF(AG50=0,'налоговые ставки'!$C$6,IF(AG50&lt;=5,'налоговые ставки'!$C$12,('налоговые ставки'!$C$13+'налоговые ставки'!$C$7))),'налоговые ставки'!$C$6)))</f>
        <v>0</v>
      </c>
      <c r="AI34" s="585">
        <f>AI33*(IF(AG50&gt;10,'налоговые ставки'!$C$6,IF(AK6="есть",IF(AG50=0,'налоговые ставки'!$C$6,IF(AG50&lt;=5,'налоговые ставки'!$C$12,('налоговые ставки'!$C$13+'налоговые ставки'!$C$7))),'налоговые ставки'!$C$6)))-AH34</f>
        <v>0</v>
      </c>
      <c r="AJ34" s="585">
        <f>AJ33*(IF(AG50&gt;10,'налоговые ставки'!$C$6,IF(AK6="есть",IF(AG50=0,'налоговые ставки'!$C$6,IF(AG50&lt;=5,'налоговые ставки'!$C$12,('налоговые ставки'!$C$13+'налоговые ставки'!$C$7))),'налоговые ставки'!$C$6)))-AI34-AH34</f>
        <v>0</v>
      </c>
      <c r="AK34" s="585">
        <f>AK33*(IF(AG50&gt;10,'налоговые ставки'!$C$6,IF(AK6="есть",IF(AG50=0,'налоговые ставки'!$C$6,IF(AG50&lt;=5,'налоговые ставки'!$C$12,('налоговые ставки'!$C$13+'налоговые ставки'!$C$7))),'налоговые ставки'!$C$6)))-AJ34-AI34-AH34</f>
        <v>0</v>
      </c>
      <c r="AL34" s="384">
        <f>AL33*(IF(AL50&gt;10,'налоговые ставки'!$C$6,IF(AP6="есть",IF(AL50=0,'налоговые ставки'!$C$6,IF(AL50&lt;=5,'налоговые ставки'!$C$12,('налоговые ставки'!$C$13+'налоговые ставки'!$C$7))),'налоговые ставки'!$C$6)))</f>
        <v>0</v>
      </c>
      <c r="AM34" s="585">
        <f>AM33*(IF(AL50&gt;10,'налоговые ставки'!$C$6,IF(AP6="есть",IF(AL50=0,'налоговые ставки'!$C$6,IF(AL50&lt;=5,'налоговые ставки'!$C$12,('налоговые ставки'!$C$13+'налоговые ставки'!$C$7))),'налоговые ставки'!$C$6)))</f>
        <v>0</v>
      </c>
      <c r="AN34" s="585">
        <f>AN33*(IF(AL50&gt;10,'налоговые ставки'!$C$6,IF(AP6="есть",IF(AL50=0,'налоговые ставки'!$C$6,IF(AL50&lt;=5,'налоговые ставки'!$C$12,('налоговые ставки'!$C$13+'налоговые ставки'!$C$7))),'налоговые ставки'!$C$6)))-AM34</f>
        <v>0</v>
      </c>
      <c r="AO34" s="585">
        <f>AO33*(IF(AL50&gt;10,'налоговые ставки'!$C$6,IF(AP6="есть",IF(AL50=0,'налоговые ставки'!$C$6,IF(AL50&lt;=5,'налоговые ставки'!$C$12,('налоговые ставки'!$C$13+'налоговые ставки'!$C$7))),'налоговые ставки'!$C$6)))-AN34-AM34</f>
        <v>0</v>
      </c>
      <c r="AP34" s="585">
        <f>AP33*(IF(AL50&gt;10,'налоговые ставки'!$C$6,IF(AP6="есть",IF(AL50=0,'налоговые ставки'!$C$6,IF(AL50&lt;=5,'налоговые ставки'!$C$12,('налоговые ставки'!$C$13+'налоговые ставки'!$C$7))),'налоговые ставки'!$C$6)))-AO34-AN34-AM34</f>
        <v>0</v>
      </c>
      <c r="AQ34" s="384">
        <f>AQ33*(IF(AQ50&gt;10,'налоговые ставки'!$C$6,IF(AU6="есть",IF(AQ50=0,'налоговые ставки'!$C$6,IF(AQ50&lt;=5,'налоговые ставки'!$C$12,('налоговые ставки'!$C$13+'налоговые ставки'!$C$7))),'налоговые ставки'!$C$6)))</f>
        <v>0</v>
      </c>
      <c r="AR34" s="585">
        <f>AR33*(IF(AQ50&gt;10,'налоговые ставки'!$C$6,IF(AU6="есть",IF(AQ50=0,'налоговые ставки'!$C$6,IF(AQ50&lt;=5,'налоговые ставки'!$C$12,('налоговые ставки'!$C$13+'налоговые ставки'!$C$7))),'налоговые ставки'!$C$6)))</f>
        <v>0</v>
      </c>
      <c r="AS34" s="585">
        <f>AS33*(IF(AQ50&gt;10,'налоговые ставки'!$C$6,IF(AU6="есть",IF(AQ50=0,'налоговые ставки'!$C$6,IF(AQ50&lt;=5,'налоговые ставки'!$C$12,('налоговые ставки'!$C$13+'налоговые ставки'!$C$7))),'налоговые ставки'!$C$6)))-AR34</f>
        <v>0</v>
      </c>
      <c r="AT34" s="585">
        <f>AT33*(IF(AQ50&gt;10,'налоговые ставки'!$C$6,IF(AU6="есть",IF(AQ50=0,'налоговые ставки'!$C$6,IF(AQ50&lt;=5,'налоговые ставки'!$C$12,('налоговые ставки'!$C$13+'налоговые ставки'!$C$7))),'налоговые ставки'!$C$6)))-AS34-AR34</f>
        <v>0</v>
      </c>
      <c r="AU34" s="585">
        <f>AU33*(IF(AQ50&gt;10,'налоговые ставки'!$C$6,IF(AU6="есть",IF(AQ50=0,'налоговые ставки'!$C$6,IF(AQ50&lt;=5,'налоговые ставки'!$C$12,('налоговые ставки'!$C$13+'налоговые ставки'!$C$7))),'налоговые ставки'!$C$6)))-AT34-AS34-AR34</f>
        <v>0</v>
      </c>
      <c r="AV34" s="384">
        <f>AV33*(IF(AV50&gt;10,'налоговые ставки'!$C$6,IF(AZ6="есть",IF(AV50=0,'налоговые ставки'!$C$6,IF(AV50&lt;=5,'налоговые ставки'!$C$12,('налоговые ставки'!$C$13+'налоговые ставки'!$C$7))),'налоговые ставки'!$C$6)))</f>
        <v>0</v>
      </c>
      <c r="AW34" s="585">
        <f>AW33*(IF(AV50&gt;10,'налоговые ставки'!$C$6,IF(AZ6="есть",IF(AV50=0,'налоговые ставки'!$C$6,IF(AV50&lt;=5,'налоговые ставки'!$C$12,('налоговые ставки'!$C$13+'налоговые ставки'!$C$7))),'налоговые ставки'!$C$6)))</f>
        <v>0</v>
      </c>
      <c r="AX34" s="585">
        <f>AX33*(IF(AV50&gt;10,'налоговые ставки'!$C$6,IF(AZ6="есть",IF(AV50=0,'налоговые ставки'!$C$6,IF(AV50&lt;=5,'налоговые ставки'!$C$12,('налоговые ставки'!$C$13+'налоговые ставки'!$C$7))),'налоговые ставки'!$C$6)))-AW34</f>
        <v>0</v>
      </c>
      <c r="AY34" s="585">
        <f>AY33*(IF(AV50&gt;10,'налоговые ставки'!$C$6,IF(AZ6="есть",IF(AV50=0,'налоговые ставки'!$C$6,IF(AV50&lt;=5,'налоговые ставки'!$C$12,('налоговые ставки'!$C$13+'налоговые ставки'!$C$7))),'налоговые ставки'!$C$6)))-AX34-AW34</f>
        <v>0</v>
      </c>
      <c r="AZ34" s="585">
        <f>AZ33*(IF(AV50&gt;10,'налоговые ставки'!$C$6,IF(AZ6="есть",IF(AV50=0,'налоговые ставки'!$C$6,IF(AV50&lt;=5,'налоговые ставки'!$C$12,('налоговые ставки'!$C$13+'налоговые ставки'!$C$7))),'налоговые ставки'!$C$6)))-AY34-AX34-AW34</f>
        <v>0</v>
      </c>
    </row>
    <row r="35" spans="1:52" ht="16.5" thickBot="1" x14ac:dyDescent="0.3">
      <c r="A35" s="273" t="s">
        <v>3846</v>
      </c>
      <c r="B35" s="466">
        <f t="shared" si="0"/>
        <v>0</v>
      </c>
      <c r="C35" s="384">
        <f>C32-C34</f>
        <v>0</v>
      </c>
      <c r="D35" s="362">
        <f>D32-D34</f>
        <v>0</v>
      </c>
      <c r="E35" s="362">
        <f t="shared" ref="E35:AZ35" si="15">E32-E34</f>
        <v>0</v>
      </c>
      <c r="F35" s="362">
        <f t="shared" si="15"/>
        <v>0</v>
      </c>
      <c r="G35" s="362">
        <f>G32-G34</f>
        <v>0</v>
      </c>
      <c r="H35" s="384">
        <f>H32-H34</f>
        <v>0</v>
      </c>
      <c r="I35" s="362">
        <f>I32-I34</f>
        <v>0</v>
      </c>
      <c r="J35" s="362">
        <f t="shared" si="15"/>
        <v>0</v>
      </c>
      <c r="K35" s="362">
        <f t="shared" si="15"/>
        <v>0</v>
      </c>
      <c r="L35" s="362">
        <f t="shared" si="15"/>
        <v>0</v>
      </c>
      <c r="M35" s="384">
        <f>M32-M34</f>
        <v>0</v>
      </c>
      <c r="N35" s="362">
        <f t="shared" si="15"/>
        <v>0</v>
      </c>
      <c r="O35" s="362">
        <f t="shared" si="15"/>
        <v>0</v>
      </c>
      <c r="P35" s="362">
        <f t="shared" si="15"/>
        <v>0</v>
      </c>
      <c r="Q35" s="362">
        <f>Q32-Q34</f>
        <v>0</v>
      </c>
      <c r="R35" s="384">
        <f>R32-R34</f>
        <v>0</v>
      </c>
      <c r="S35" s="362">
        <f t="shared" si="15"/>
        <v>0</v>
      </c>
      <c r="T35" s="362">
        <f t="shared" si="15"/>
        <v>0</v>
      </c>
      <c r="U35" s="362">
        <f t="shared" si="15"/>
        <v>0</v>
      </c>
      <c r="V35" s="362">
        <f t="shared" si="15"/>
        <v>0</v>
      </c>
      <c r="W35" s="384">
        <f t="shared" si="15"/>
        <v>0</v>
      </c>
      <c r="X35" s="362">
        <f t="shared" si="15"/>
        <v>0</v>
      </c>
      <c r="Y35" s="362">
        <f t="shared" si="15"/>
        <v>0</v>
      </c>
      <c r="Z35" s="362">
        <f t="shared" si="15"/>
        <v>0</v>
      </c>
      <c r="AA35" s="362">
        <f t="shared" si="15"/>
        <v>0</v>
      </c>
      <c r="AB35" s="384">
        <f t="shared" si="15"/>
        <v>0</v>
      </c>
      <c r="AC35" s="362">
        <f t="shared" si="15"/>
        <v>0</v>
      </c>
      <c r="AD35" s="362">
        <f t="shared" si="15"/>
        <v>0</v>
      </c>
      <c r="AE35" s="362">
        <f t="shared" si="15"/>
        <v>0</v>
      </c>
      <c r="AF35" s="362">
        <f t="shared" si="15"/>
        <v>0</v>
      </c>
      <c r="AG35" s="384">
        <f t="shared" si="15"/>
        <v>0</v>
      </c>
      <c r="AH35" s="362">
        <f t="shared" si="15"/>
        <v>0</v>
      </c>
      <c r="AI35" s="362">
        <f t="shared" si="15"/>
        <v>0</v>
      </c>
      <c r="AJ35" s="362">
        <f t="shared" si="15"/>
        <v>0</v>
      </c>
      <c r="AK35" s="362">
        <f t="shared" si="15"/>
        <v>0</v>
      </c>
      <c r="AL35" s="384">
        <f t="shared" si="15"/>
        <v>0</v>
      </c>
      <c r="AM35" s="362">
        <f t="shared" si="15"/>
        <v>0</v>
      </c>
      <c r="AN35" s="362">
        <f t="shared" si="15"/>
        <v>0</v>
      </c>
      <c r="AO35" s="362">
        <f t="shared" si="15"/>
        <v>0</v>
      </c>
      <c r="AP35" s="362">
        <f t="shared" si="15"/>
        <v>0</v>
      </c>
      <c r="AQ35" s="384">
        <f>AQ32-AQ34</f>
        <v>0</v>
      </c>
      <c r="AR35" s="362">
        <f t="shared" si="15"/>
        <v>0</v>
      </c>
      <c r="AS35" s="362">
        <f t="shared" si="15"/>
        <v>0</v>
      </c>
      <c r="AT35" s="362">
        <f t="shared" si="15"/>
        <v>0</v>
      </c>
      <c r="AU35" s="362">
        <f t="shared" si="15"/>
        <v>0</v>
      </c>
      <c r="AV35" s="384">
        <f>AV32-AV34</f>
        <v>0</v>
      </c>
      <c r="AW35" s="362">
        <f t="shared" si="15"/>
        <v>0</v>
      </c>
      <c r="AX35" s="362">
        <f t="shared" si="15"/>
        <v>0</v>
      </c>
      <c r="AY35" s="362">
        <f t="shared" si="15"/>
        <v>0</v>
      </c>
      <c r="AZ35" s="362">
        <f t="shared" si="15"/>
        <v>0</v>
      </c>
    </row>
    <row r="36" spans="1:52" ht="48" thickBot="1" x14ac:dyDescent="0.3">
      <c r="A36" s="284" t="s">
        <v>3929</v>
      </c>
      <c r="B36" s="268">
        <f t="shared" si="0"/>
        <v>0</v>
      </c>
      <c r="C36" s="378">
        <f>SUM(D36:G36)</f>
        <v>0</v>
      </c>
      <c r="D36" s="362">
        <f>(D16+D20)*'налоговые ставки'!$C$5</f>
        <v>0</v>
      </c>
      <c r="E36" s="362">
        <f>(E16+E20)*'налоговые ставки'!$C$5</f>
        <v>0</v>
      </c>
      <c r="F36" s="362">
        <f>(F16+F20)*'налоговые ставки'!$C$5</f>
        <v>0</v>
      </c>
      <c r="G36" s="362">
        <f>(G16+G20)*'налоговые ставки'!$C$5</f>
        <v>0</v>
      </c>
      <c r="H36" s="378">
        <f t="shared" si="5"/>
        <v>0</v>
      </c>
      <c r="I36" s="362">
        <f>(I16+I20)*'налоговые ставки'!$C$5</f>
        <v>0</v>
      </c>
      <c r="J36" s="362">
        <f>(J16+J20)*'налоговые ставки'!$C$5</f>
        <v>0</v>
      </c>
      <c r="K36" s="362">
        <f>(K16+K20)*'налоговые ставки'!$C$5</f>
        <v>0</v>
      </c>
      <c r="L36" s="362">
        <f>(L16+L20)*'налоговые ставки'!$C$5</f>
        <v>0</v>
      </c>
      <c r="M36" s="378">
        <f t="shared" si="6"/>
        <v>0</v>
      </c>
      <c r="N36" s="362">
        <f>(N16+N20)*'налоговые ставки'!$C$5</f>
        <v>0</v>
      </c>
      <c r="O36" s="362">
        <f>(O16+O20)*'налоговые ставки'!$C$5</f>
        <v>0</v>
      </c>
      <c r="P36" s="362">
        <f>(P16+P20)*'налоговые ставки'!$C$5</f>
        <v>0</v>
      </c>
      <c r="Q36" s="362">
        <f>(Q16+Q20)*'налоговые ставки'!$C$5</f>
        <v>0</v>
      </c>
      <c r="R36" s="380">
        <f t="shared" si="7"/>
        <v>0</v>
      </c>
      <c r="S36" s="362">
        <f>(S16+S20)*'налоговые ставки'!$C$5</f>
        <v>0</v>
      </c>
      <c r="T36" s="362">
        <f>(T16+T20)*'налоговые ставки'!$C$5</f>
        <v>0</v>
      </c>
      <c r="U36" s="362">
        <f>(U16+U20)*'налоговые ставки'!$C$5</f>
        <v>0</v>
      </c>
      <c r="V36" s="362">
        <f>(V16+V20)*'налоговые ставки'!$C$5</f>
        <v>0</v>
      </c>
      <c r="W36" s="378">
        <f t="shared" si="8"/>
        <v>0</v>
      </c>
      <c r="X36" s="362">
        <f>(X16+X20)*'налоговые ставки'!$C$5</f>
        <v>0</v>
      </c>
      <c r="Y36" s="362">
        <f>(Y16+Y20)*'налоговые ставки'!$C$5</f>
        <v>0</v>
      </c>
      <c r="Z36" s="362">
        <f>(Z16+Z20)*'налоговые ставки'!$C$5</f>
        <v>0</v>
      </c>
      <c r="AA36" s="362">
        <f>(AA16+AA20)*'налоговые ставки'!$C$5</f>
        <v>0</v>
      </c>
      <c r="AB36" s="378">
        <f t="shared" si="9"/>
        <v>0</v>
      </c>
      <c r="AC36" s="362">
        <f>(AC16+AC20)*'налоговые ставки'!$C$5</f>
        <v>0</v>
      </c>
      <c r="AD36" s="362">
        <f>(AD16+AD20)*'налоговые ставки'!$C$5</f>
        <v>0</v>
      </c>
      <c r="AE36" s="362">
        <f>(AE16+AE20)*'налоговые ставки'!$C$5</f>
        <v>0</v>
      </c>
      <c r="AF36" s="362">
        <f>(AF16+AF20)*'налоговые ставки'!$C$5</f>
        <v>0</v>
      </c>
      <c r="AG36" s="378">
        <f t="shared" si="11"/>
        <v>0</v>
      </c>
      <c r="AH36" s="362">
        <f>(AH16+AH20)*'налоговые ставки'!$C$5</f>
        <v>0</v>
      </c>
      <c r="AI36" s="362">
        <f>(AI16+AI20)*'налоговые ставки'!$C$5</f>
        <v>0</v>
      </c>
      <c r="AJ36" s="362">
        <f>(AJ16+AJ20)*'налоговые ставки'!$C$5</f>
        <v>0</v>
      </c>
      <c r="AK36" s="362">
        <f>(AK16+AK20)*'налоговые ставки'!$C$5</f>
        <v>0</v>
      </c>
      <c r="AL36" s="378">
        <f t="shared" si="12"/>
        <v>0</v>
      </c>
      <c r="AM36" s="362">
        <f>(AM16+AM20)*'налоговые ставки'!$C$5</f>
        <v>0</v>
      </c>
      <c r="AN36" s="362">
        <f>(AN16+AN20)*'налоговые ставки'!$C$5</f>
        <v>0</v>
      </c>
      <c r="AO36" s="362">
        <f>(AO16+AO20)*'налоговые ставки'!$C$5</f>
        <v>0</v>
      </c>
      <c r="AP36" s="362">
        <f>(AP16+AP20)*'налоговые ставки'!$C$5</f>
        <v>0</v>
      </c>
      <c r="AQ36" s="378">
        <f t="shared" si="13"/>
        <v>0</v>
      </c>
      <c r="AR36" s="362">
        <f>(AR16+AR20)*'налоговые ставки'!$C$5</f>
        <v>0</v>
      </c>
      <c r="AS36" s="362">
        <f>(AS16+AS20)*'налоговые ставки'!$C$5</f>
        <v>0</v>
      </c>
      <c r="AT36" s="362">
        <f>(AT16+AT20)*'налоговые ставки'!$C$5</f>
        <v>0</v>
      </c>
      <c r="AU36" s="362">
        <f>(AU16+AU20)*'налоговые ставки'!$C$5</f>
        <v>0</v>
      </c>
      <c r="AV36" s="378">
        <f t="shared" si="14"/>
        <v>0</v>
      </c>
      <c r="AW36" s="362">
        <f>(AW16+AW20)*'налоговые ставки'!$C$5</f>
        <v>0</v>
      </c>
      <c r="AX36" s="362">
        <f>(AX16+AX20)*'налоговые ставки'!$C$5</f>
        <v>0</v>
      </c>
      <c r="AY36" s="362">
        <f>(AY16+AY20)*'налоговые ставки'!$C$5</f>
        <v>0</v>
      </c>
      <c r="AZ36" s="362">
        <f>(AZ16+AZ20)*'налоговые ставки'!$C$5</f>
        <v>0</v>
      </c>
    </row>
    <row r="37" spans="1:52" ht="67.5" customHeight="1" thickBot="1" x14ac:dyDescent="0.3">
      <c r="A37" s="284" t="s">
        <v>3930</v>
      </c>
      <c r="B37" s="268">
        <f t="shared" si="0"/>
        <v>0</v>
      </c>
      <c r="C37" s="379">
        <f>SUM(D37:G37)</f>
        <v>0</v>
      </c>
      <c r="D37" s="362">
        <f>Инвестиции!G12+Инвестиции!G14+Инвестиции!G16</f>
        <v>0</v>
      </c>
      <c r="E37" s="362">
        <f>Инвестиции!H12+Инвестиции!H14+Инвестиции!H16</f>
        <v>0</v>
      </c>
      <c r="F37" s="362">
        <f>Инвестиции!I12+Инвестиции!I14+Инвестиции!I16</f>
        <v>0</v>
      </c>
      <c r="G37" s="362">
        <f>Инвестиции!J12+Инвестиции!J14+Инвестиции!J16</f>
        <v>0</v>
      </c>
      <c r="H37" s="379">
        <f t="shared" si="5"/>
        <v>0</v>
      </c>
      <c r="I37" s="362">
        <f>Инвестиции!L12+Инвестиции!L14+Инвестиции!L16</f>
        <v>0</v>
      </c>
      <c r="J37" s="362">
        <f>Инвестиции!M12+Инвестиции!M14+Инвестиции!M16</f>
        <v>0</v>
      </c>
      <c r="K37" s="362">
        <f>Инвестиции!N12+Инвестиции!N14+Инвестиции!N16</f>
        <v>0</v>
      </c>
      <c r="L37" s="362">
        <f>Инвестиции!O12+Инвестиции!O14+Инвестиции!O16</f>
        <v>0</v>
      </c>
      <c r="M37" s="379">
        <f t="shared" si="6"/>
        <v>0</v>
      </c>
      <c r="N37" s="362">
        <f>Инвестиции!Q12+Инвестиции!Q14+Инвестиции!Q16</f>
        <v>0</v>
      </c>
      <c r="O37" s="362">
        <f>Инвестиции!R12+Инвестиции!R14+Инвестиции!R16</f>
        <v>0</v>
      </c>
      <c r="P37" s="362">
        <f>Инвестиции!S12+Инвестиции!S14+Инвестиции!S16</f>
        <v>0</v>
      </c>
      <c r="Q37" s="363">
        <f>Инвестиции!T12+Инвестиции!T14+Инвестиции!T16</f>
        <v>0</v>
      </c>
      <c r="R37" s="381">
        <f t="shared" si="7"/>
        <v>0</v>
      </c>
      <c r="S37" s="363">
        <f>Инвестиции!V12+Инвестиции!V14+Инвестиции!V16</f>
        <v>0</v>
      </c>
      <c r="T37" s="362">
        <f>Инвестиции!W12+Инвестиции!W14+Инвестиции!W16</f>
        <v>0</v>
      </c>
      <c r="U37" s="362">
        <f>Инвестиции!X12+Инвестиции!X14+Инвестиции!X16</f>
        <v>0</v>
      </c>
      <c r="V37" s="362">
        <f>Инвестиции!Y12+Инвестиции!Y14+Инвестиции!Y16</f>
        <v>0</v>
      </c>
      <c r="W37" s="379">
        <f t="shared" si="8"/>
        <v>0</v>
      </c>
      <c r="X37" s="362">
        <f>Инвестиции!AA12+Инвестиции!AA14+Инвестиции!AA16</f>
        <v>0</v>
      </c>
      <c r="Y37" s="362">
        <f>Инвестиции!AB12+Инвестиции!AB14+Инвестиции!AB16</f>
        <v>0</v>
      </c>
      <c r="Z37" s="362">
        <f>Инвестиции!AC12+Инвестиции!AC14+Инвестиции!AC16</f>
        <v>0</v>
      </c>
      <c r="AA37" s="362">
        <f>Инвестиции!AD12+Инвестиции!AD14+Инвестиции!AD16</f>
        <v>0</v>
      </c>
      <c r="AB37" s="379">
        <f t="shared" si="9"/>
        <v>0</v>
      </c>
      <c r="AC37" s="362">
        <f>Инвестиции!AF12+Инвестиции!AF14+Инвестиции!AF16</f>
        <v>0</v>
      </c>
      <c r="AD37" s="362">
        <f>Инвестиции!AG12+Инвестиции!AG14+Инвестиции!AG16</f>
        <v>0</v>
      </c>
      <c r="AE37" s="362">
        <f>Инвестиции!AH12+Инвестиции!AH14+Инвестиции!AH16</f>
        <v>0</v>
      </c>
      <c r="AF37" s="362">
        <f>Инвестиции!AI12+Инвестиции!AI14+Инвестиции!AI16</f>
        <v>0</v>
      </c>
      <c r="AG37" s="379">
        <f t="shared" si="11"/>
        <v>0</v>
      </c>
      <c r="AH37" s="362">
        <f>Инвестиции!AK12+Инвестиции!AK14+Инвестиции!AK16</f>
        <v>0</v>
      </c>
      <c r="AI37" s="362">
        <f>Инвестиции!AL12+Инвестиции!AL14+Инвестиции!AL16</f>
        <v>0</v>
      </c>
      <c r="AJ37" s="362">
        <f>Инвестиции!AM12+Инвестиции!AM14+Инвестиции!AM16</f>
        <v>0</v>
      </c>
      <c r="AK37" s="362">
        <f>Инвестиции!AN12+Инвестиции!AN14+Инвестиции!AN16</f>
        <v>0</v>
      </c>
      <c r="AL37" s="379">
        <f t="shared" si="12"/>
        <v>0</v>
      </c>
      <c r="AM37" s="362">
        <f>Инвестиции!AP12+Инвестиции!AP14+Инвестиции!AP16</f>
        <v>0</v>
      </c>
      <c r="AN37" s="362">
        <f>Инвестиции!AQ12+Инвестиции!AQ14+Инвестиции!AQ16</f>
        <v>0</v>
      </c>
      <c r="AO37" s="362">
        <f>Инвестиции!AR12+Инвестиции!AR14+Инвестиции!AR16</f>
        <v>0</v>
      </c>
      <c r="AP37" s="362">
        <f>Инвестиции!AS12+Инвестиции!AS14+Инвестиции!AS16</f>
        <v>0</v>
      </c>
      <c r="AQ37" s="379">
        <f t="shared" si="13"/>
        <v>0</v>
      </c>
      <c r="AR37" s="362">
        <f>Инвестиции!AU12+Инвестиции!AU14+Инвестиции!AU16</f>
        <v>0</v>
      </c>
      <c r="AS37" s="362">
        <f>Инвестиции!AV12+Инвестиции!AV14+Инвестиции!AV16</f>
        <v>0</v>
      </c>
      <c r="AT37" s="362">
        <f>Инвестиции!AW12+Инвестиции!AW14+Инвестиции!AW16</f>
        <v>0</v>
      </c>
      <c r="AU37" s="362">
        <f>Инвестиции!AX12+Инвестиции!AX14+Инвестиции!AX16</f>
        <v>0</v>
      </c>
      <c r="AV37" s="379">
        <f t="shared" si="14"/>
        <v>0</v>
      </c>
      <c r="AW37" s="362">
        <f>Инвестиции!AZ12+Инвестиции!AZ14+Инвестиции!AZ16</f>
        <v>0</v>
      </c>
      <c r="AX37" s="362">
        <f>Инвестиции!BA12+Инвестиции!BA14+Инвестиции!BA16</f>
        <v>0</v>
      </c>
      <c r="AY37" s="362">
        <f>Инвестиции!BB12+Инвестиции!BB14+Инвестиции!BB16</f>
        <v>0</v>
      </c>
      <c r="AZ37" s="362">
        <f>Инвестиции!BC12+Инвестиции!BC14+Инвестиции!BC16</f>
        <v>0</v>
      </c>
    </row>
    <row r="38" spans="1:52" ht="32.25" thickBot="1" x14ac:dyDescent="0.3">
      <c r="A38" s="284" t="s">
        <v>3770</v>
      </c>
      <c r="B38" s="290">
        <f t="shared" si="0"/>
        <v>0</v>
      </c>
      <c r="C38" s="374">
        <f>C12+C13+C18+C21+C34-C36-C37-C27</f>
        <v>0</v>
      </c>
      <c r="D38" s="362">
        <f t="shared" ref="D38:AH38" si="16">D12+D13+D18+D21+D34-D36-D37</f>
        <v>0</v>
      </c>
      <c r="E38" s="362">
        <f t="shared" si="16"/>
        <v>0</v>
      </c>
      <c r="F38" s="362">
        <f t="shared" si="16"/>
        <v>0</v>
      </c>
      <c r="G38" s="362">
        <f t="shared" si="16"/>
        <v>0</v>
      </c>
      <c r="H38" s="374">
        <f>H12+H13+H18+H21+H34-H36-H37-H27</f>
        <v>0</v>
      </c>
      <c r="I38" s="362">
        <f t="shared" si="16"/>
        <v>0</v>
      </c>
      <c r="J38" s="362">
        <f t="shared" si="16"/>
        <v>0</v>
      </c>
      <c r="K38" s="362">
        <f t="shared" si="16"/>
        <v>0</v>
      </c>
      <c r="L38" s="362">
        <f t="shared" si="16"/>
        <v>0</v>
      </c>
      <c r="M38" s="374">
        <f>M12+M13+M18+M21+M34-M36-M37-M27</f>
        <v>0</v>
      </c>
      <c r="N38" s="362">
        <f t="shared" si="16"/>
        <v>0</v>
      </c>
      <c r="O38" s="362">
        <f t="shared" si="16"/>
        <v>0</v>
      </c>
      <c r="P38" s="362">
        <f t="shared" si="16"/>
        <v>0</v>
      </c>
      <c r="Q38" s="363">
        <f t="shared" si="16"/>
        <v>0</v>
      </c>
      <c r="R38" s="374">
        <f>R12+R13+R18+R21+R34-R36-R37-R27</f>
        <v>0</v>
      </c>
      <c r="S38" s="363">
        <f t="shared" si="16"/>
        <v>0</v>
      </c>
      <c r="T38" s="362">
        <f t="shared" si="16"/>
        <v>0</v>
      </c>
      <c r="U38" s="362">
        <f t="shared" si="16"/>
        <v>0</v>
      </c>
      <c r="V38" s="362">
        <f t="shared" si="16"/>
        <v>0</v>
      </c>
      <c r="W38" s="374">
        <f>W12+W13+W18+W21+W34-W36-W37-W27</f>
        <v>0</v>
      </c>
      <c r="X38" s="362">
        <f t="shared" si="16"/>
        <v>0</v>
      </c>
      <c r="Y38" s="362">
        <f t="shared" si="16"/>
        <v>0</v>
      </c>
      <c r="Z38" s="362">
        <f t="shared" si="16"/>
        <v>0</v>
      </c>
      <c r="AA38" s="362">
        <f t="shared" si="16"/>
        <v>0</v>
      </c>
      <c r="AB38" s="374">
        <f>AB12+AB13+AB18+AB21+AB34-AB36-AB37-AB27</f>
        <v>0</v>
      </c>
      <c r="AC38" s="362">
        <f t="shared" si="16"/>
        <v>0</v>
      </c>
      <c r="AD38" s="362">
        <f t="shared" si="16"/>
        <v>0</v>
      </c>
      <c r="AE38" s="362">
        <f t="shared" si="16"/>
        <v>0</v>
      </c>
      <c r="AF38" s="362">
        <f t="shared" si="16"/>
        <v>0</v>
      </c>
      <c r="AG38" s="374">
        <f>AG12+AG13+AG18+AG21+AG34-AG36-AG37-AG27</f>
        <v>0</v>
      </c>
      <c r="AH38" s="362">
        <f t="shared" si="16"/>
        <v>0</v>
      </c>
      <c r="AI38" s="362">
        <f t="shared" ref="AI38:AZ38" si="17">AI12+AI13+AI18+AI21+AI34-AI36-AI37</f>
        <v>0</v>
      </c>
      <c r="AJ38" s="362">
        <f t="shared" si="17"/>
        <v>0</v>
      </c>
      <c r="AK38" s="362">
        <f t="shared" si="17"/>
        <v>0</v>
      </c>
      <c r="AL38" s="374">
        <f>AL12+AL13+AL18+AL21+AL34-AL36-AL37-AL27</f>
        <v>0</v>
      </c>
      <c r="AM38" s="362">
        <f t="shared" si="17"/>
        <v>0</v>
      </c>
      <c r="AN38" s="362">
        <f t="shared" si="17"/>
        <v>0</v>
      </c>
      <c r="AO38" s="362">
        <f t="shared" si="17"/>
        <v>0</v>
      </c>
      <c r="AP38" s="362">
        <f t="shared" si="17"/>
        <v>0</v>
      </c>
      <c r="AQ38" s="374">
        <f>AQ12+AQ13+AQ18+AQ21+AQ34-AQ36-AQ37-AQ27</f>
        <v>0</v>
      </c>
      <c r="AR38" s="362">
        <f t="shared" si="17"/>
        <v>0</v>
      </c>
      <c r="AS38" s="362">
        <f t="shared" si="17"/>
        <v>0</v>
      </c>
      <c r="AT38" s="362">
        <f t="shared" si="17"/>
        <v>0</v>
      </c>
      <c r="AU38" s="362">
        <f t="shared" si="17"/>
        <v>0</v>
      </c>
      <c r="AV38" s="374">
        <f>AV12+AV13+AV18+AV21+AV34-AV36-AV37-AV27</f>
        <v>0</v>
      </c>
      <c r="AW38" s="362">
        <f t="shared" si="17"/>
        <v>0</v>
      </c>
      <c r="AX38" s="362">
        <f t="shared" si="17"/>
        <v>0</v>
      </c>
      <c r="AY38" s="362">
        <f t="shared" si="17"/>
        <v>0</v>
      </c>
      <c r="AZ38" s="362">
        <f t="shared" si="17"/>
        <v>0</v>
      </c>
    </row>
    <row r="39" spans="1:52" x14ac:dyDescent="0.25">
      <c r="A39" s="126" t="s">
        <v>1584</v>
      </c>
    </row>
    <row r="42" spans="1:52" x14ac:dyDescent="0.25">
      <c r="A42" s="247" t="s">
        <v>2183</v>
      </c>
      <c r="B42" s="247"/>
      <c r="C42" s="458">
        <f>IF((C32&lt;0),C32,0)</f>
        <v>0</v>
      </c>
      <c r="D42" s="458"/>
      <c r="E42" s="458"/>
      <c r="F42" s="458"/>
      <c r="G42" s="458"/>
      <c r="H42" s="602">
        <f>IF(((C42+H32)&lt;0),C42+H32,0)</f>
        <v>0</v>
      </c>
      <c r="I42" s="247"/>
      <c r="J42" s="247"/>
      <c r="K42" s="247"/>
      <c r="L42" s="247"/>
      <c r="M42" s="602">
        <f>IF(((H42+M32)&lt;0),H42+M32,0)</f>
        <v>0</v>
      </c>
      <c r="N42" s="247"/>
      <c r="O42" s="247"/>
      <c r="P42" s="247"/>
      <c r="Q42" s="247"/>
      <c r="R42" s="602">
        <f>IF(((M42+R32)&lt;0),M42+R32,0)</f>
        <v>0</v>
      </c>
      <c r="S42" s="247"/>
      <c r="T42" s="247"/>
      <c r="U42" s="247"/>
      <c r="V42" s="247"/>
      <c r="W42" s="602">
        <f>IF(((R42+W32)&lt;0),R42+W32,0)</f>
        <v>0</v>
      </c>
      <c r="X42" s="247"/>
      <c r="Y42" s="247"/>
      <c r="Z42" s="247"/>
      <c r="AA42" s="247"/>
      <c r="AB42" s="458">
        <f>IF(((W42+AB32)&lt;0),W42+AB32,0)</f>
        <v>0</v>
      </c>
      <c r="AC42" s="247"/>
      <c r="AD42" s="247"/>
      <c r="AE42" s="247"/>
      <c r="AF42" s="247"/>
      <c r="AG42" s="458">
        <f>IF(((AB42+AG32)&lt;0),AB42+AG32,0)</f>
        <v>0</v>
      </c>
      <c r="AH42" s="247"/>
      <c r="AI42" s="247"/>
      <c r="AJ42" s="247"/>
      <c r="AK42" s="247"/>
      <c r="AL42" s="458">
        <f>IF(((AG42+AL32)&lt;0),AG42+AL32,0)</f>
        <v>0</v>
      </c>
      <c r="AM42" s="247"/>
      <c r="AN42" s="247"/>
      <c r="AO42" s="247"/>
      <c r="AP42" s="247"/>
      <c r="AQ42" s="458">
        <f>IF(((AL42+AQ32)&lt;0),AL42+AQ32,0)</f>
        <v>0</v>
      </c>
      <c r="AR42" s="247"/>
      <c r="AS42" s="247"/>
      <c r="AT42" s="247"/>
      <c r="AU42" s="247"/>
      <c r="AV42" s="458">
        <f>IF(((AQ42+AV32)&lt;0),AQ42+AV32,0)</f>
        <v>0</v>
      </c>
      <c r="AW42" s="247"/>
      <c r="AX42" s="247"/>
      <c r="AY42" s="247"/>
      <c r="AZ42" s="247"/>
    </row>
    <row r="43" spans="1:52" x14ac:dyDescent="0.25">
      <c r="A43" s="247" t="s">
        <v>3035</v>
      </c>
      <c r="B43" s="458"/>
      <c r="C43" s="459"/>
      <c r="D43" s="458">
        <f>D32</f>
        <v>0</v>
      </c>
      <c r="E43" s="458">
        <f>D43+E32</f>
        <v>0</v>
      </c>
      <c r="F43" s="458">
        <f>E43+F32</f>
        <v>0</v>
      </c>
      <c r="G43" s="458">
        <f>F43+G32</f>
        <v>0</v>
      </c>
      <c r="H43" s="459"/>
      <c r="I43" s="458">
        <f>C42+I32</f>
        <v>0</v>
      </c>
      <c r="J43" s="458">
        <f>I43+J32</f>
        <v>0</v>
      </c>
      <c r="K43" s="458">
        <f>J43+K32</f>
        <v>0</v>
      </c>
      <c r="L43" s="458">
        <f>K43+L32</f>
        <v>0</v>
      </c>
      <c r="M43" s="459"/>
      <c r="N43" s="458">
        <f>H42+N32</f>
        <v>0</v>
      </c>
      <c r="O43" s="458">
        <f>N43+O32</f>
        <v>0</v>
      </c>
      <c r="P43" s="458">
        <f>O43+P32</f>
        <v>0</v>
      </c>
      <c r="Q43" s="458">
        <f>P43+Q32</f>
        <v>0</v>
      </c>
      <c r="R43" s="459"/>
      <c r="S43" s="458">
        <f>M42+S32</f>
        <v>0</v>
      </c>
      <c r="T43" s="458">
        <f>S43+T32</f>
        <v>0</v>
      </c>
      <c r="U43" s="458">
        <f>T43+U32</f>
        <v>0</v>
      </c>
      <c r="V43" s="458">
        <f>U43+V32</f>
        <v>0</v>
      </c>
      <c r="W43" s="459"/>
      <c r="X43" s="458">
        <f>R42+X32</f>
        <v>0</v>
      </c>
      <c r="Y43" s="458">
        <f>X43+Y32</f>
        <v>0</v>
      </c>
      <c r="Z43" s="458">
        <f>Y43+Z32</f>
        <v>0</v>
      </c>
      <c r="AA43" s="458">
        <f>Z43+AA32</f>
        <v>0</v>
      </c>
      <c r="AB43" s="459"/>
      <c r="AC43" s="458">
        <f>W42+AC32</f>
        <v>0</v>
      </c>
      <c r="AD43" s="458">
        <f>AC43+AD32</f>
        <v>0</v>
      </c>
      <c r="AE43" s="458">
        <f>AD43+AE32</f>
        <v>0</v>
      </c>
      <c r="AF43" s="458">
        <f>AE43+AF32</f>
        <v>0</v>
      </c>
      <c r="AG43" s="459"/>
      <c r="AH43" s="458">
        <f>AB42+AH32</f>
        <v>0</v>
      </c>
      <c r="AI43" s="458">
        <f>AH43+AI32</f>
        <v>0</v>
      </c>
      <c r="AJ43" s="458">
        <f>AI43+AJ32</f>
        <v>0</v>
      </c>
      <c r="AK43" s="458">
        <f>AJ43+AK32</f>
        <v>0</v>
      </c>
      <c r="AL43" s="459"/>
      <c r="AM43" s="458">
        <f>AG42+AM32</f>
        <v>0</v>
      </c>
      <c r="AN43" s="458">
        <f>AM43+AN32</f>
        <v>0</v>
      </c>
      <c r="AO43" s="458">
        <f>AN43+AO32</f>
        <v>0</v>
      </c>
      <c r="AP43" s="458">
        <f>AO43+AP32</f>
        <v>0</v>
      </c>
      <c r="AQ43" s="459"/>
      <c r="AR43" s="458">
        <f>AL42+AR32</f>
        <v>0</v>
      </c>
      <c r="AS43" s="458">
        <f>AR43+AS32</f>
        <v>0</v>
      </c>
      <c r="AT43" s="458">
        <f>AS43+AT32</f>
        <v>0</v>
      </c>
      <c r="AU43" s="458">
        <f>AT43+AU32</f>
        <v>0</v>
      </c>
      <c r="AV43" s="459"/>
      <c r="AW43" s="458">
        <f>AQ42+AW32</f>
        <v>0</v>
      </c>
      <c r="AX43" s="458">
        <f>AW43+AX32</f>
        <v>0</v>
      </c>
      <c r="AY43" s="458">
        <f>AX43+AY32</f>
        <v>0</v>
      </c>
      <c r="AZ43" s="458">
        <f>AY43+AZ32</f>
        <v>0</v>
      </c>
    </row>
    <row r="44" spans="1:52" x14ac:dyDescent="0.25">
      <c r="B44" s="467"/>
      <c r="C44" s="468"/>
      <c r="D44" s="467"/>
      <c r="E44" s="467"/>
      <c r="F44" s="467"/>
      <c r="G44" s="467"/>
      <c r="H44" s="468"/>
      <c r="I44" s="467"/>
      <c r="J44" s="467"/>
      <c r="K44" s="467"/>
      <c r="L44" s="467"/>
      <c r="M44" s="468"/>
      <c r="N44" s="467"/>
      <c r="O44" s="467"/>
      <c r="P44" s="467"/>
      <c r="Q44" s="467"/>
      <c r="R44" s="468"/>
      <c r="S44" s="467"/>
      <c r="T44" s="467"/>
      <c r="U44" s="467"/>
      <c r="V44" s="467"/>
      <c r="W44" s="468"/>
      <c r="X44" s="467"/>
      <c r="Y44" s="467"/>
      <c r="Z44" s="467"/>
      <c r="AA44" s="467"/>
      <c r="AB44" s="468"/>
      <c r="AC44" s="467"/>
      <c r="AD44" s="467"/>
      <c r="AE44" s="467"/>
      <c r="AF44" s="467"/>
      <c r="AG44" s="468"/>
      <c r="AH44" s="467"/>
      <c r="AI44" s="467"/>
      <c r="AJ44" s="467"/>
      <c r="AK44" s="467"/>
      <c r="AL44" s="468"/>
      <c r="AM44" s="467"/>
      <c r="AN44" s="467"/>
      <c r="AO44" s="467"/>
      <c r="AP44" s="467"/>
      <c r="AQ44" s="468"/>
      <c r="AR44" s="467"/>
      <c r="AS44" s="467"/>
      <c r="AT44" s="467"/>
      <c r="AU44" s="467"/>
      <c r="AV44" s="468"/>
      <c r="AW44" s="467"/>
      <c r="AX44" s="467"/>
      <c r="AY44" s="467"/>
      <c r="AZ44" s="467"/>
    </row>
    <row r="45" spans="1:52" x14ac:dyDescent="0.25">
      <c r="A45" s="355" t="s">
        <v>3744</v>
      </c>
      <c r="C45" s="414" t="s">
        <v>2112</v>
      </c>
    </row>
    <row r="46" spans="1:52" x14ac:dyDescent="0.25">
      <c r="A46" s="355" t="s">
        <v>3745</v>
      </c>
    </row>
    <row r="48" spans="1:52" x14ac:dyDescent="0.25">
      <c r="A48" s="254" t="e">
        <f>'бюджэффект с ГП'!B32</f>
        <v>#DIV/0!</v>
      </c>
    </row>
    <row r="49" spans="1:48" x14ac:dyDescent="0.25">
      <c r="A49" s="254" t="e">
        <f>'бюджэффект с ГП'!B33</f>
        <v>#DIV/0!</v>
      </c>
    </row>
    <row r="50" spans="1:48" s="583" customFormat="1" x14ac:dyDescent="0.25">
      <c r="C50" s="583">
        <f>IF(C33&gt;0,1,0)</f>
        <v>0</v>
      </c>
      <c r="H50" s="583">
        <v>1</v>
      </c>
      <c r="M50" s="583">
        <f>IF(H50&gt;0,H50+1,IF(M33&gt;0,1,0))</f>
        <v>2</v>
      </c>
      <c r="R50" s="583">
        <f>M50+1</f>
        <v>3</v>
      </c>
      <c r="W50" s="583">
        <f>R50+1</f>
        <v>4</v>
      </c>
      <c r="AB50" s="583">
        <f>W50+1</f>
        <v>5</v>
      </c>
      <c r="AG50" s="583">
        <f>AB50+1</f>
        <v>6</v>
      </c>
      <c r="AL50" s="583">
        <f>AG50+1</f>
        <v>7</v>
      </c>
      <c r="AQ50" s="583">
        <f>AL50+1</f>
        <v>8</v>
      </c>
      <c r="AV50" s="583">
        <f>AQ50+1</f>
        <v>9</v>
      </c>
    </row>
  </sheetData>
  <mergeCells count="42">
    <mergeCell ref="AQ6:AT6"/>
    <mergeCell ref="AV6:AY6"/>
    <mergeCell ref="AL7:AO7"/>
    <mergeCell ref="AQ7:AT7"/>
    <mergeCell ref="C7:F7"/>
    <mergeCell ref="H7:K7"/>
    <mergeCell ref="C6:F6"/>
    <mergeCell ref="H6:K6"/>
    <mergeCell ref="AG7:AJ7"/>
    <mergeCell ref="M7:P7"/>
    <mergeCell ref="AG6:AJ6"/>
    <mergeCell ref="AL6:AO6"/>
    <mergeCell ref="M6:P6"/>
    <mergeCell ref="R6:U6"/>
    <mergeCell ref="W6:Z6"/>
    <mergeCell ref="AB6:AE6"/>
    <mergeCell ref="R7:U7"/>
    <mergeCell ref="W7:Z7"/>
    <mergeCell ref="AB7:AE7"/>
    <mergeCell ref="AB8:AB9"/>
    <mergeCell ref="AC8:AF8"/>
    <mergeCell ref="B8:B9"/>
    <mergeCell ref="A8:A9"/>
    <mergeCell ref="W8:W9"/>
    <mergeCell ref="X8:AA8"/>
    <mergeCell ref="C8:C9"/>
    <mergeCell ref="D8:G8"/>
    <mergeCell ref="H8:H9"/>
    <mergeCell ref="I8:L8"/>
    <mergeCell ref="R8:R9"/>
    <mergeCell ref="S8:V8"/>
    <mergeCell ref="M8:M9"/>
    <mergeCell ref="N8:Q8"/>
    <mergeCell ref="AG8:AG9"/>
    <mergeCell ref="AV7:AY7"/>
    <mergeCell ref="AV8:AV9"/>
    <mergeCell ref="AW8:AZ8"/>
    <mergeCell ref="AQ8:AQ9"/>
    <mergeCell ref="AR8:AU8"/>
    <mergeCell ref="AL8:AL9"/>
    <mergeCell ref="AM8:AP8"/>
    <mergeCell ref="AH8:AK8"/>
  </mergeCells>
  <phoneticPr fontId="2" type="noConversion"/>
  <dataValidations disablePrompts="1" count="1">
    <dataValidation type="list" allowBlank="1" showInputMessage="1" showErrorMessage="1" sqref="G6:G7 L6:L7 Q6:Q7 V6:V7 AA6:AA7 AF6:AF7 AK6:AK7 AP6:AP7 AU6:AU7 AZ6:AZ7" xr:uid="{00000000-0002-0000-1400-000000000000}">
      <formula1>$A$45:$A$46</formula1>
    </dataValidation>
  </dataValidations>
  <pageMargins left="0.75" right="0.75" top="1" bottom="1" header="0.5" footer="0.5"/>
  <pageSetup paperSize="9" scale="50" orientation="landscape" horizontalDpi="300" r:id="rId1"/>
  <headerFooter alignWithMargins="0"/>
  <colBreaks count="3" manualBreakCount="3">
    <brk id="12" min="2" max="37" man="1"/>
    <brk id="27" min="2" max="37" man="1"/>
    <brk id="42" min="2" max="37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19"/>
  <dimension ref="A1:L42"/>
  <sheetViews>
    <sheetView view="pageBreakPreview" zoomScaleNormal="70" zoomScaleSheetLayoutView="100" workbookViewId="0">
      <selection activeCell="B32" sqref="B32"/>
    </sheetView>
  </sheetViews>
  <sheetFormatPr defaultRowHeight="15.75" x14ac:dyDescent="0.25"/>
  <cols>
    <col min="1" max="1" width="80.5703125" style="126" customWidth="1"/>
    <col min="2" max="2" width="10.85546875" style="126" customWidth="1"/>
    <col min="3" max="11" width="9.5703125" style="126" customWidth="1"/>
    <col min="12" max="12" width="11.42578125" style="126" customWidth="1"/>
    <col min="13" max="13" width="9.42578125" style="126" bestFit="1" customWidth="1"/>
    <col min="14" max="16384" width="9.140625" style="126"/>
  </cols>
  <sheetData>
    <row r="1" spans="1:12" x14ac:dyDescent="0.25">
      <c r="A1" s="126" t="s">
        <v>1577</v>
      </c>
    </row>
    <row r="2" spans="1:12" x14ac:dyDescent="0.25">
      <c r="A2" s="126" t="s">
        <v>1579</v>
      </c>
    </row>
    <row r="4" spans="1:12" x14ac:dyDescent="0.25">
      <c r="A4" s="32" t="s">
        <v>4178</v>
      </c>
    </row>
    <row r="5" spans="1:12" x14ac:dyDescent="0.25">
      <c r="B5" s="252">
        <v>1</v>
      </c>
      <c r="C5" s="252">
        <v>2</v>
      </c>
      <c r="D5" s="252">
        <v>3</v>
      </c>
      <c r="E5" s="252">
        <v>4</v>
      </c>
      <c r="F5" s="252">
        <v>5</v>
      </c>
      <c r="G5" s="252">
        <v>6</v>
      </c>
      <c r="H5" s="252">
        <v>7</v>
      </c>
      <c r="I5" s="252">
        <v>8</v>
      </c>
      <c r="J5" s="252">
        <v>9</v>
      </c>
      <c r="K5" s="252">
        <v>10</v>
      </c>
      <c r="L5" s="252"/>
    </row>
    <row r="6" spans="1:12" x14ac:dyDescent="0.25">
      <c r="A6" s="338" t="str">
        <f>'финрез с ГП'!C6</f>
        <v>Льгота для резидентов ТОСЭР</v>
      </c>
      <c r="B6" s="392" t="str">
        <f>'финрез с ГП'!G6</f>
        <v>нет</v>
      </c>
      <c r="C6" s="392" t="str">
        <f>'финрез с ГП'!L6</f>
        <v>нет</v>
      </c>
      <c r="D6" s="392" t="str">
        <f>'финрез с ГП'!Q6</f>
        <v>нет</v>
      </c>
      <c r="E6" s="392" t="str">
        <f>'финрез с ГП'!V6</f>
        <v>нет</v>
      </c>
      <c r="F6" s="392" t="str">
        <f>'финрез с ГП'!AA6</f>
        <v>нет</v>
      </c>
      <c r="G6" s="392" t="str">
        <f>'финрез с ГП'!AF6</f>
        <v>нет</v>
      </c>
      <c r="H6" s="392" t="str">
        <f>'финрез с ГП'!AK6</f>
        <v>нет</v>
      </c>
      <c r="I6" s="392" t="str">
        <f>'финрез с ГП'!AP6</f>
        <v>нет</v>
      </c>
      <c r="J6" s="392" t="str">
        <f>'финрез с ГП'!AU6</f>
        <v>нет</v>
      </c>
      <c r="K6" s="392" t="str">
        <f>'финрез с ГП'!AZ6</f>
        <v>нет</v>
      </c>
      <c r="L6" s="252"/>
    </row>
    <row r="7" spans="1:12" ht="16.5" thickBot="1" x14ac:dyDescent="0.3">
      <c r="A7" s="338" t="str">
        <f>'финрез с ГП'!C7</f>
        <v>льгота по земельному налогу</v>
      </c>
      <c r="B7" s="392" t="str">
        <f>'финрез с ГП'!G7</f>
        <v>нет</v>
      </c>
      <c r="C7" s="392" t="str">
        <f>'финрез с ГП'!L7</f>
        <v>нет</v>
      </c>
      <c r="D7" s="392" t="str">
        <f>'финрез с ГП'!Q7</f>
        <v>нет</v>
      </c>
      <c r="E7" s="392" t="str">
        <f>'финрез с ГП'!V7</f>
        <v>нет</v>
      </c>
      <c r="F7" s="392" t="str">
        <f>'финрез с ГП'!AA7</f>
        <v>нет</v>
      </c>
      <c r="G7" s="392" t="str">
        <f>'финрез с ГП'!AF7</f>
        <v>нет</v>
      </c>
      <c r="H7" s="392" t="str">
        <f>'финрез с ГП'!AK7</f>
        <v>нет</v>
      </c>
      <c r="I7" s="392" t="str">
        <f>'финрез с ГП'!AP7</f>
        <v>нет</v>
      </c>
      <c r="J7" s="392" t="str">
        <f>'финрез с ГП'!AU7</f>
        <v>нет</v>
      </c>
      <c r="K7" s="392" t="str">
        <f>'финрез с ГП'!AZ7</f>
        <v>нет</v>
      </c>
    </row>
    <row r="8" spans="1:12" ht="16.5" thickBot="1" x14ac:dyDescent="0.3">
      <c r="A8" s="287" t="s">
        <v>3513</v>
      </c>
      <c r="B8" s="288">
        <f>Инвестиции!F4</f>
        <v>2023</v>
      </c>
      <c r="C8" s="288">
        <f>Инвестиции!K4</f>
        <v>2024</v>
      </c>
      <c r="D8" s="288">
        <f>Инвестиции!P4</f>
        <v>2025</v>
      </c>
      <c r="E8" s="288">
        <f>Инвестиции!U4</f>
        <v>2026</v>
      </c>
      <c r="F8" s="288">
        <f>Инвестиции!Z4</f>
        <v>2027</v>
      </c>
      <c r="G8" s="288">
        <f>Инвестиции!AE4</f>
        <v>2028</v>
      </c>
      <c r="H8" s="288">
        <f>Инвестиции!AJ4</f>
        <v>2029</v>
      </c>
      <c r="I8" s="288">
        <f>Инвестиции!AO4</f>
        <v>2030</v>
      </c>
      <c r="J8" s="288">
        <f>Инвестиции!AT4</f>
        <v>2031</v>
      </c>
      <c r="K8" s="288">
        <f>Инвестиции!AY4</f>
        <v>2032</v>
      </c>
      <c r="L8" s="288" t="s">
        <v>3495</v>
      </c>
    </row>
    <row r="9" spans="1:12" ht="48" thickBot="1" x14ac:dyDescent="0.3">
      <c r="A9" s="289" t="s">
        <v>3642</v>
      </c>
      <c r="B9" s="290">
        <f>SUM(B10:B14)-B11</f>
        <v>0</v>
      </c>
      <c r="C9" s="290">
        <f>SUM(C10:C14)-C11</f>
        <v>0</v>
      </c>
      <c r="D9" s="290">
        <f t="shared" ref="D9:K9" si="0">SUM(D10:D14)-D11</f>
        <v>0</v>
      </c>
      <c r="E9" s="290">
        <f t="shared" si="0"/>
        <v>0</v>
      </c>
      <c r="F9" s="290">
        <f t="shared" si="0"/>
        <v>0</v>
      </c>
      <c r="G9" s="290">
        <f t="shared" si="0"/>
        <v>0</v>
      </c>
      <c r="H9" s="290">
        <f t="shared" si="0"/>
        <v>0</v>
      </c>
      <c r="I9" s="290">
        <f t="shared" si="0"/>
        <v>0</v>
      </c>
      <c r="J9" s="290">
        <f t="shared" si="0"/>
        <v>0</v>
      </c>
      <c r="K9" s="290">
        <f t="shared" si="0"/>
        <v>0</v>
      </c>
      <c r="L9" s="290">
        <f t="shared" ref="L9:L27" si="1">SUM(B9:K9)</f>
        <v>0</v>
      </c>
    </row>
    <row r="10" spans="1:12" x14ac:dyDescent="0.25">
      <c r="A10" s="283" t="s">
        <v>1597</v>
      </c>
      <c r="B10" s="291">
        <f>'финрез с ГП'!C38-B12+B21+B22+B23</f>
        <v>0</v>
      </c>
      <c r="C10" s="291">
        <f>'финрез с ГП'!H38-C12+C21+C22+C23</f>
        <v>0</v>
      </c>
      <c r="D10" s="291">
        <f>'финрез с ГП'!M38-D12+D21+D22+D23</f>
        <v>0</v>
      </c>
      <c r="E10" s="291">
        <f>'финрез с ГП'!R38-E12+E21+E22+E23</f>
        <v>0</v>
      </c>
      <c r="F10" s="291">
        <f>'финрез с ГП'!W38-F12+F21+F22+F23</f>
        <v>0</v>
      </c>
      <c r="G10" s="291">
        <f>'финрез с ГП'!AB38-G12+G21+G22+G23</f>
        <v>0</v>
      </c>
      <c r="H10" s="291">
        <f>'финрез с ГП'!AG38-H12+H21+H22+H23</f>
        <v>0</v>
      </c>
      <c r="I10" s="291">
        <f>'финрез с ГП'!AL38-I12+I21+I22+I23</f>
        <v>0</v>
      </c>
      <c r="J10" s="291">
        <f>'финрез с ГП'!AQ38-J12+J21+J22+J23</f>
        <v>0</v>
      </c>
      <c r="K10" s="291">
        <f>'финрез с ГП'!AV38-K12+K21+K22+K23</f>
        <v>0</v>
      </c>
      <c r="L10" s="353">
        <f t="shared" si="1"/>
        <v>0</v>
      </c>
    </row>
    <row r="11" spans="1:12" x14ac:dyDescent="0.25">
      <c r="A11" s="565" t="s">
        <v>3946</v>
      </c>
      <c r="B11" s="292">
        <f>'финрез с ГП'!C12-'финрез с ГП'!C36-'финрез с ГП'!C37</f>
        <v>0</v>
      </c>
      <c r="C11" s="292">
        <f>'финрез с ГП'!H12-'финрез с ГП'!H36-'финрез с ГП'!H37</f>
        <v>0</v>
      </c>
      <c r="D11" s="292">
        <f>'финрез с ГП'!M12-'финрез с ГП'!M36-'финрез с ГП'!M37</f>
        <v>0</v>
      </c>
      <c r="E11" s="292">
        <f>'финрез с ГП'!R12-'финрез с ГП'!R36-'финрез с ГП'!R37</f>
        <v>0</v>
      </c>
      <c r="F11" s="292">
        <f>'финрез с ГП'!W12-'финрез с ГП'!W36-'финрез с ГП'!W37</f>
        <v>0</v>
      </c>
      <c r="G11" s="292">
        <f>'финрез с ГП'!AB12-'финрез с ГП'!AB36-'финрез с ГП'!AB37</f>
        <v>0</v>
      </c>
      <c r="H11" s="292">
        <f>'финрез с ГП'!AG12-'финрез с ГП'!AG36-'финрез с ГП'!AG37</f>
        <v>0</v>
      </c>
      <c r="I11" s="292">
        <f>'финрез с ГП'!AL12-'финрез с ГП'!AL36-'финрез с ГП'!AL37</f>
        <v>0</v>
      </c>
      <c r="J11" s="292">
        <f>'финрез с ГП'!AQ12-'финрез с ГП'!AQ36-'финрез с ГП'!AQ37</f>
        <v>0</v>
      </c>
      <c r="K11" s="292">
        <f>'финрез с ГП'!AV12-'финрез с ГП'!AV36-'финрез с ГП'!AV37</f>
        <v>0</v>
      </c>
      <c r="L11" s="354">
        <f t="shared" si="1"/>
        <v>0</v>
      </c>
    </row>
    <row r="12" spans="1:12" x14ac:dyDescent="0.25">
      <c r="A12" s="209" t="s">
        <v>1598</v>
      </c>
      <c r="B12" s="270">
        <f>ЗПиЕСН!C11*'налоговые ставки'!$C$16</f>
        <v>0</v>
      </c>
      <c r="C12" s="270">
        <f>ЗПиЕСН!H11*'налоговые ставки'!$C$16</f>
        <v>0</v>
      </c>
      <c r="D12" s="270">
        <f>ЗПиЕСН!M11*'налоговые ставки'!$C$16</f>
        <v>0</v>
      </c>
      <c r="E12" s="270">
        <f>ЗПиЕСН!R11*'налоговые ставки'!$C$16</f>
        <v>0</v>
      </c>
      <c r="F12" s="270">
        <f>ЗПиЕСН!W11*'налоговые ставки'!$C$16</f>
        <v>0</v>
      </c>
      <c r="G12" s="270">
        <f>ЗПиЕСН!AB11*'налоговые ставки'!$C$16</f>
        <v>0</v>
      </c>
      <c r="H12" s="270">
        <f>ЗПиЕСН!AG11*'налоговые ставки'!$C$16</f>
        <v>0</v>
      </c>
      <c r="I12" s="270">
        <f>ЗПиЕСН!AL11*'налоговые ставки'!$C$16</f>
        <v>0</v>
      </c>
      <c r="J12" s="270">
        <f>ЗПиЕСН!AQ11*'налоговые ставки'!$C$16</f>
        <v>0</v>
      </c>
      <c r="K12" s="270">
        <f>ЗПиЕСН!AV11*'налоговые ставки'!$C$16</f>
        <v>0</v>
      </c>
      <c r="L12" s="354">
        <f t="shared" si="1"/>
        <v>0</v>
      </c>
    </row>
    <row r="13" spans="1:12" x14ac:dyDescent="0.25">
      <c r="A13" s="282" t="s">
        <v>1599</v>
      </c>
      <c r="B13" s="270">
        <f>'налоговые ставки'!$C$18*'финрез с ГП'!C17</f>
        <v>0</v>
      </c>
      <c r="C13" s="270">
        <f>'налоговые ставки'!$C$18*'финрез с ГП'!H17</f>
        <v>0</v>
      </c>
      <c r="D13" s="270">
        <f>'налоговые ставки'!$C$18*'финрез с ГП'!M17</f>
        <v>0</v>
      </c>
      <c r="E13" s="270">
        <f>'налоговые ставки'!$C$18*'финрез с ГП'!R17</f>
        <v>0</v>
      </c>
      <c r="F13" s="270">
        <f>'налоговые ставки'!$C$18*'финрез с ГП'!W17</f>
        <v>0</v>
      </c>
      <c r="G13" s="270">
        <f>'налоговые ставки'!$C$18*'финрез с ГП'!AB17</f>
        <v>0</v>
      </c>
      <c r="H13" s="270">
        <f>'налоговые ставки'!$C$18*'финрез с ГП'!AG17</f>
        <v>0</v>
      </c>
      <c r="I13" s="270">
        <f>'финрез с ГП'!AL17*'налоговые ставки'!$C$18</f>
        <v>0</v>
      </c>
      <c r="J13" s="270">
        <f>'финрез с ГП'!AQ17*'налоговые ставки'!$C$18</f>
        <v>0</v>
      </c>
      <c r="K13" s="270">
        <f>'финрез с ГП'!AV17*'налоговые ставки'!$C$18</f>
        <v>0</v>
      </c>
      <c r="L13" s="354">
        <f t="shared" si="1"/>
        <v>0</v>
      </c>
    </row>
    <row r="14" spans="1:12" ht="16.5" thickBot="1" x14ac:dyDescent="0.3">
      <c r="A14" s="271"/>
      <c r="B14" s="272"/>
      <c r="C14" s="272"/>
      <c r="D14" s="272"/>
      <c r="E14" s="272"/>
      <c r="F14" s="272"/>
      <c r="G14" s="272"/>
      <c r="H14" s="272"/>
      <c r="I14" s="272"/>
      <c r="J14" s="272"/>
      <c r="K14" s="272"/>
      <c r="L14" s="274">
        <f t="shared" si="1"/>
        <v>0</v>
      </c>
    </row>
    <row r="15" spans="1:12" ht="32.25" thickBot="1" x14ac:dyDescent="0.3">
      <c r="A15" s="289" t="s">
        <v>3643</v>
      </c>
      <c r="B15" s="290">
        <f t="shared" ref="B15:H15" si="2">SUM(B16:B19)</f>
        <v>0</v>
      </c>
      <c r="C15" s="290">
        <f t="shared" si="2"/>
        <v>0</v>
      </c>
      <c r="D15" s="290">
        <f t="shared" si="2"/>
        <v>0</v>
      </c>
      <c r="E15" s="290">
        <f t="shared" si="2"/>
        <v>0</v>
      </c>
      <c r="F15" s="290">
        <f t="shared" si="2"/>
        <v>0</v>
      </c>
      <c r="G15" s="290">
        <f t="shared" si="2"/>
        <v>0</v>
      </c>
      <c r="H15" s="290">
        <f t="shared" si="2"/>
        <v>0</v>
      </c>
      <c r="I15" s="290">
        <f>SUM(I16:I19)</f>
        <v>0</v>
      </c>
      <c r="J15" s="290">
        <f>SUM(J16:J19)</f>
        <v>0</v>
      </c>
      <c r="K15" s="290">
        <f>SUM(K16:K19)</f>
        <v>0</v>
      </c>
      <c r="L15" s="290">
        <f t="shared" si="1"/>
        <v>0</v>
      </c>
    </row>
    <row r="16" spans="1:12" x14ac:dyDescent="0.25">
      <c r="A16" s="283" t="s">
        <v>3982</v>
      </c>
      <c r="B16" s="291">
        <f>'финрез с ГП'!C22+'финрез с ГП'!C23+'финрез с ГП'!C24+'финрез с ГП'!C25*0.95+'финрез с ГП'!C32*0.17+B21+B22</f>
        <v>0</v>
      </c>
      <c r="C16" s="291">
        <f>+'финрез с ГП'!H22+'финрез с ГП'!H23+'финрез с ГП'!H24+'финрез с ГП'!H25*0.95+'финрез без ГП'!H32*0.17+C21+C23</f>
        <v>0</v>
      </c>
      <c r="D16" s="291">
        <f>+'финрез с ГП'!M22+'финрез с ГП'!M23+'финрез с ГП'!M24+'финрез с ГП'!M25*0.95+'финрез без ГП'!M32*0.17+D21+D23</f>
        <v>0</v>
      </c>
      <c r="E16" s="291">
        <f>+'финрез с ГП'!R22+'финрез с ГП'!R23+'финрез с ГП'!R24+'финрез с ГП'!R25*0.95+'финрез без ГП'!R32*0.18+E21+E23</f>
        <v>0</v>
      </c>
      <c r="F16" s="291">
        <f>+'финрез с ГП'!W22+'финрез с ГП'!W23+'финрез с ГП'!W24+'финрез с ГП'!W25*0.95+'финрез без ГП'!W32*0.18+F21+F23</f>
        <v>0</v>
      </c>
      <c r="G16" s="291">
        <f>+'финрез с ГП'!AB22+'финрез с ГП'!AB23+'финрез с ГП'!AB24+'финрез с ГП'!AB25*0.95+'финрез без ГП'!AB32*0.18+G21+G23</f>
        <v>0</v>
      </c>
      <c r="H16" s="291">
        <f>+'финрез с ГП'!AG22+'финрез с ГП'!AG23+'финрез с ГП'!AG24+'финрез с ГП'!AG25*0.95+'финрез без ГП'!AG32*0.18+H21+H23</f>
        <v>0</v>
      </c>
      <c r="I16" s="291">
        <f>+'финрез с ГП'!AL22+'финрез с ГП'!AL23+'финрез с ГП'!AL24+'финрез с ГП'!AL25*0.95+'финрез без ГП'!AL32*0.18+I21+I23</f>
        <v>0</v>
      </c>
      <c r="J16" s="291">
        <f>+'финрез с ГП'!AQ22+'финрез с ГП'!AQ23+'финрез с ГП'!AQ24+'финрез с ГП'!AQ25*0.95+'финрез без ГП'!AQ32*0.18+AP21+AP23</f>
        <v>0</v>
      </c>
      <c r="K16" s="291">
        <f>+'финрез с ГП'!AV22+'финрез с ГП'!AV23+'финрез с ГП'!AV24+'финрез с ГП'!AV25*0.95+'финрез без ГП'!AV32*0.18+K21+K23</f>
        <v>0</v>
      </c>
      <c r="L16" s="353">
        <f t="shared" si="1"/>
        <v>0</v>
      </c>
    </row>
    <row r="17" spans="1:12" x14ac:dyDescent="0.25">
      <c r="A17" s="276" t="s">
        <v>1595</v>
      </c>
      <c r="B17" s="292"/>
      <c r="C17" s="292"/>
      <c r="D17" s="292"/>
      <c r="E17" s="292"/>
      <c r="F17" s="292"/>
      <c r="G17" s="292"/>
      <c r="H17" s="292"/>
      <c r="I17" s="292"/>
      <c r="J17" s="292"/>
      <c r="K17" s="292"/>
      <c r="L17" s="354">
        <f t="shared" si="1"/>
        <v>0</v>
      </c>
    </row>
    <row r="18" spans="1:12" x14ac:dyDescent="0.25">
      <c r="A18" s="282" t="s">
        <v>1592</v>
      </c>
      <c r="B18" s="270">
        <f t="shared" ref="B18:G18" si="3">B13</f>
        <v>0</v>
      </c>
      <c r="C18" s="270">
        <f t="shared" si="3"/>
        <v>0</v>
      </c>
      <c r="D18" s="270">
        <f t="shared" si="3"/>
        <v>0</v>
      </c>
      <c r="E18" s="270">
        <f t="shared" si="3"/>
        <v>0</v>
      </c>
      <c r="F18" s="270">
        <f t="shared" si="3"/>
        <v>0</v>
      </c>
      <c r="G18" s="270">
        <f t="shared" si="3"/>
        <v>0</v>
      </c>
      <c r="H18" s="270">
        <f>H13</f>
        <v>0</v>
      </c>
      <c r="I18" s="270">
        <f>I13</f>
        <v>0</v>
      </c>
      <c r="J18" s="270">
        <f>J13</f>
        <v>0</v>
      </c>
      <c r="K18" s="270">
        <f>K13</f>
        <v>0</v>
      </c>
      <c r="L18" s="354">
        <f t="shared" si="1"/>
        <v>0</v>
      </c>
    </row>
    <row r="19" spans="1:12" ht="16.5" thickBot="1" x14ac:dyDescent="0.3">
      <c r="A19" s="271"/>
      <c r="B19" s="272"/>
      <c r="C19" s="272"/>
      <c r="D19" s="272"/>
      <c r="E19" s="272"/>
      <c r="F19" s="272"/>
      <c r="G19" s="272"/>
      <c r="H19" s="272"/>
      <c r="I19" s="272"/>
      <c r="J19" s="272"/>
      <c r="K19" s="272"/>
      <c r="L19" s="274">
        <f t="shared" si="1"/>
        <v>0</v>
      </c>
    </row>
    <row r="20" spans="1:12" ht="32.25" thickBot="1" x14ac:dyDescent="0.3">
      <c r="A20" s="293" t="s">
        <v>3644</v>
      </c>
      <c r="B20" s="268">
        <f>SUM(B21:B26)</f>
        <v>0</v>
      </c>
      <c r="C20" s="268">
        <f t="shared" ref="C20:K20" si="4">SUM(C21:C26)</f>
        <v>0</v>
      </c>
      <c r="D20" s="268">
        <f t="shared" si="4"/>
        <v>0</v>
      </c>
      <c r="E20" s="268">
        <f t="shared" si="4"/>
        <v>0</v>
      </c>
      <c r="F20" s="268">
        <f t="shared" si="4"/>
        <v>0</v>
      </c>
      <c r="G20" s="268">
        <f t="shared" si="4"/>
        <v>0</v>
      </c>
      <c r="H20" s="268">
        <f t="shared" si="4"/>
        <v>0</v>
      </c>
      <c r="I20" s="268">
        <f t="shared" si="4"/>
        <v>0</v>
      </c>
      <c r="J20" s="268">
        <f t="shared" si="4"/>
        <v>0</v>
      </c>
      <c r="K20" s="268">
        <f t="shared" si="4"/>
        <v>0</v>
      </c>
      <c r="L20" s="268">
        <f t="shared" si="1"/>
        <v>0</v>
      </c>
    </row>
    <row r="21" spans="1:12" x14ac:dyDescent="0.25">
      <c r="A21" s="587" t="s">
        <v>3645</v>
      </c>
      <c r="B21" s="311">
        <f>IF(B6="нет",0,'ОСТиАморт недвижимое'!B25)</f>
        <v>0</v>
      </c>
      <c r="C21" s="311">
        <f>IF(C6="нет",0,'ОСТиАморт недвижимое'!G25)</f>
        <v>0</v>
      </c>
      <c r="D21" s="311">
        <f>IF(D6="нет",0,'ОСТиАморт недвижимое'!L25)</f>
        <v>0</v>
      </c>
      <c r="E21" s="603">
        <f>IF(E6="нет",0,'ОСТиАморт недвижимое'!Q25)</f>
        <v>0</v>
      </c>
      <c r="F21" s="311">
        <f>IF(F6="нет",0,'ОСТиАморт недвижимое'!V25)</f>
        <v>0</v>
      </c>
      <c r="G21" s="311">
        <f>IF(G6="нет",0,'ОСТиАморт недвижимое'!AA25)/2</f>
        <v>0</v>
      </c>
      <c r="H21" s="311">
        <f>IF(H6="нет",0,'ОСТиАморт недвижимое'!AF25)/2</f>
        <v>0</v>
      </c>
      <c r="I21" s="311">
        <f>IF(I6="нет",0,'ОСТиАморт недвижимое'!AK25)/2</f>
        <v>0</v>
      </c>
      <c r="J21" s="311">
        <f>IF(J6="нет",0,'ОСТиАморт недвижимое'!AP25)/2</f>
        <v>0</v>
      </c>
      <c r="K21" s="311">
        <f>IF(K6="нет",0,'ОСТиАморт недвижимое'!AU25)/12</f>
        <v>0</v>
      </c>
      <c r="L21" s="353">
        <f t="shared" si="1"/>
        <v>0</v>
      </c>
    </row>
    <row r="22" spans="1:12" x14ac:dyDescent="0.25">
      <c r="A22" s="588" t="s">
        <v>3646</v>
      </c>
      <c r="B22" s="556">
        <f>'финрез с ГП'!C33*(0.2-0.05)</f>
        <v>0</v>
      </c>
      <c r="C22" s="556">
        <f>'финрез с ГП'!H33*(0.2-0.05)</f>
        <v>0</v>
      </c>
      <c r="D22" s="556">
        <f>'финрез с ГП'!M33*(0.2-0.05)</f>
        <v>0</v>
      </c>
      <c r="E22" s="556">
        <f>'финрез с ГП'!R33*(0.2-0.05)</f>
        <v>0</v>
      </c>
      <c r="F22" s="556">
        <f>'финрез с ГП'!W33*(0.2-0.05)</f>
        <v>0</v>
      </c>
      <c r="G22" s="556">
        <f>'финрез с ГП'!AB33*(0.2-0.12)</f>
        <v>0</v>
      </c>
      <c r="H22" s="556">
        <f>'финрез с ГП'!AG33*(0.2-0.12)</f>
        <v>0</v>
      </c>
      <c r="I22" s="556">
        <f>'финрез с ГП'!AL33*(0.2-0.12)</f>
        <v>0</v>
      </c>
      <c r="J22" s="556">
        <f>'финрез с ГП'!AQ33*(0.2-0.12)</f>
        <v>0</v>
      </c>
      <c r="K22" s="556">
        <f>'финрез с ГП'!AV33*0</f>
        <v>0</v>
      </c>
      <c r="L22" s="354">
        <f t="shared" si="1"/>
        <v>0</v>
      </c>
    </row>
    <row r="23" spans="1:12" x14ac:dyDescent="0.25">
      <c r="A23" s="589" t="s">
        <v>3957</v>
      </c>
      <c r="B23" s="556">
        <f>IF(B7="нет",0,ОСТпоЗемле!B10)</f>
        <v>0</v>
      </c>
      <c r="C23" s="556">
        <f>IF(C7="нет",0,ОСТпоЗемле!G10)</f>
        <v>0</v>
      </c>
      <c r="D23" s="556">
        <f>IF(D7="нет",0,ОСТпоЗемле!L10)</f>
        <v>0</v>
      </c>
      <c r="E23" s="604">
        <f>IF(E7="нет",0,ОСТпоЗемле!Q10)</f>
        <v>0</v>
      </c>
      <c r="F23" s="556">
        <f>IF(F7="нет",0,ОСТпоЗемле!V10)</f>
        <v>0</v>
      </c>
      <c r="G23" s="556">
        <f>IF(G7="нет",0,ОСТпоЗемле!AA10)</f>
        <v>0</v>
      </c>
      <c r="H23" s="556">
        <f>IF(H7="нет",0,ОСТпоЗемле!AF10)</f>
        <v>0</v>
      </c>
      <c r="I23" s="556">
        <f>IF(I7="нет",0,ОСТпоЗемле!AK10)</f>
        <v>0</v>
      </c>
      <c r="J23" s="556">
        <f>IF(J7="нет",0,ОСТпоЗемле!AP10)</f>
        <v>0</v>
      </c>
      <c r="K23" s="556">
        <f>IF(K7="нет",0,ОСТпоЗемле!AU10)</f>
        <v>0</v>
      </c>
      <c r="L23" s="354">
        <f t="shared" si="1"/>
        <v>0</v>
      </c>
    </row>
    <row r="24" spans="1:12" ht="18.75" customHeight="1" thickBot="1" x14ac:dyDescent="0.3">
      <c r="A24" s="590" t="s">
        <v>3955</v>
      </c>
      <c r="B24" s="592"/>
      <c r="C24" s="592">
        <f t="shared" ref="C24:K24" si="5">IF($B$37="нет",0,1)*IF(AND(C7="нет",B7="нет"),0,1)*B40</f>
        <v>0</v>
      </c>
      <c r="D24" s="592">
        <f t="shared" si="5"/>
        <v>0</v>
      </c>
      <c r="E24" s="593">
        <f t="shared" si="5"/>
        <v>0</v>
      </c>
      <c r="F24" s="592">
        <f t="shared" si="5"/>
        <v>0</v>
      </c>
      <c r="G24" s="592">
        <f t="shared" si="5"/>
        <v>0</v>
      </c>
      <c r="H24" s="592">
        <f t="shared" si="5"/>
        <v>0</v>
      </c>
      <c r="I24" s="592">
        <f t="shared" si="5"/>
        <v>0</v>
      </c>
      <c r="J24" s="592">
        <f t="shared" si="5"/>
        <v>0</v>
      </c>
      <c r="K24" s="592">
        <f t="shared" si="5"/>
        <v>0</v>
      </c>
      <c r="L24" s="594">
        <f t="shared" si="1"/>
        <v>0</v>
      </c>
    </row>
    <row r="25" spans="1:12" ht="31.5" x14ac:dyDescent="0.25">
      <c r="A25" s="589" t="s">
        <v>3956</v>
      </c>
      <c r="B25" s="316"/>
      <c r="C25" s="316"/>
      <c r="D25" s="316"/>
      <c r="E25" s="316"/>
      <c r="F25" s="316"/>
      <c r="G25" s="316"/>
      <c r="H25" s="316"/>
      <c r="I25" s="316"/>
      <c r="J25" s="316"/>
      <c r="K25" s="316"/>
      <c r="L25" s="586">
        <f t="shared" si="1"/>
        <v>0</v>
      </c>
    </row>
    <row r="26" spans="1:12" ht="16.5" thickBot="1" x14ac:dyDescent="0.3">
      <c r="A26" s="591" t="s">
        <v>3981</v>
      </c>
      <c r="B26" s="286">
        <f>B12-'финрез с ГП'!C18</f>
        <v>0</v>
      </c>
      <c r="C26" s="286">
        <f>C12-'финрез с ГП'!H18</f>
        <v>0</v>
      </c>
      <c r="D26" s="286">
        <f>D12-'финрез с ГП'!M18</f>
        <v>0</v>
      </c>
      <c r="E26" s="286">
        <f>E12-'финрез с ГП'!R18</f>
        <v>0</v>
      </c>
      <c r="F26" s="286">
        <f>F12-'финрез с ГП'!W18</f>
        <v>0</v>
      </c>
      <c r="G26" s="286">
        <f>G12-'финрез с ГП'!AB18</f>
        <v>0</v>
      </c>
      <c r="H26" s="286">
        <f>H12-'финрез с ГП'!AG18</f>
        <v>0</v>
      </c>
      <c r="I26" s="286">
        <f>I12-'финрез с ГП'!AL18</f>
        <v>0</v>
      </c>
      <c r="J26" s="286">
        <f>J12-'финрез с ГП'!AQ18</f>
        <v>0</v>
      </c>
      <c r="K26" s="286">
        <f>(K12-'финрез с ГП'!AV18)*2/12</f>
        <v>0</v>
      </c>
      <c r="L26" s="586">
        <f t="shared" si="1"/>
        <v>0</v>
      </c>
    </row>
    <row r="27" spans="1:12" ht="16.5" thickBot="1" x14ac:dyDescent="0.3">
      <c r="A27" s="294" t="s">
        <v>3731</v>
      </c>
      <c r="B27" s="295">
        <f t="shared" ref="B27:K27" si="6">B9-B20</f>
        <v>0</v>
      </c>
      <c r="C27" s="295">
        <f t="shared" si="6"/>
        <v>0</v>
      </c>
      <c r="D27" s="295">
        <f t="shared" si="6"/>
        <v>0</v>
      </c>
      <c r="E27" s="295">
        <f t="shared" si="6"/>
        <v>0</v>
      </c>
      <c r="F27" s="295">
        <f t="shared" si="6"/>
        <v>0</v>
      </c>
      <c r="G27" s="295">
        <f t="shared" si="6"/>
        <v>0</v>
      </c>
      <c r="H27" s="295">
        <f t="shared" si="6"/>
        <v>0</v>
      </c>
      <c r="I27" s="295">
        <f t="shared" si="6"/>
        <v>0</v>
      </c>
      <c r="J27" s="295">
        <f t="shared" si="6"/>
        <v>0</v>
      </c>
      <c r="K27" s="295">
        <f t="shared" si="6"/>
        <v>0</v>
      </c>
      <c r="L27" s="295">
        <f t="shared" si="1"/>
        <v>0</v>
      </c>
    </row>
    <row r="28" spans="1:12" ht="16.5" thickBot="1" x14ac:dyDescent="0.3">
      <c r="A28" s="296" t="s">
        <v>3732</v>
      </c>
      <c r="B28" s="295">
        <f>B27</f>
        <v>0</v>
      </c>
      <c r="C28" s="295">
        <f t="shared" ref="C28:H28" si="7">B28+C27</f>
        <v>0</v>
      </c>
      <c r="D28" s="295">
        <f t="shared" si="7"/>
        <v>0</v>
      </c>
      <c r="E28" s="295">
        <f t="shared" si="7"/>
        <v>0</v>
      </c>
      <c r="F28" s="295">
        <f t="shared" si="7"/>
        <v>0</v>
      </c>
      <c r="G28" s="295">
        <f t="shared" si="7"/>
        <v>0</v>
      </c>
      <c r="H28" s="295">
        <f t="shared" si="7"/>
        <v>0</v>
      </c>
      <c r="I28" s="295">
        <f>H28+I27</f>
        <v>0</v>
      </c>
      <c r="J28" s="295">
        <f>I28+J27</f>
        <v>0</v>
      </c>
      <c r="K28" s="295">
        <f>J28+K27</f>
        <v>0</v>
      </c>
      <c r="L28" s="272"/>
    </row>
    <row r="29" spans="1:12" ht="32.25" thickBot="1" x14ac:dyDescent="0.3">
      <c r="A29" s="294" t="s">
        <v>3733</v>
      </c>
      <c r="B29" s="295">
        <f>B15-B20+B26+'финрез с ГП'!C33*0.03</f>
        <v>0</v>
      </c>
      <c r="C29" s="295">
        <f>C15-C20+C26+'финрез с ГП'!H33*0.03</f>
        <v>0</v>
      </c>
      <c r="D29" s="295">
        <f>D15-D20+D26+'финрез с ГП'!M33*0.03</f>
        <v>0</v>
      </c>
      <c r="E29" s="295">
        <f>E15-E20+E26+'финрез с ГП'!R33*0.03</f>
        <v>0</v>
      </c>
      <c r="F29" s="295">
        <f>F15-F20+F26+'финрез с ГП'!W33*0.03</f>
        <v>0</v>
      </c>
      <c r="G29" s="295">
        <f t="shared" ref="G29:K29" si="8">G15-G20+G26</f>
        <v>0</v>
      </c>
      <c r="H29" s="295">
        <f t="shared" si="8"/>
        <v>0</v>
      </c>
      <c r="I29" s="295">
        <f t="shared" si="8"/>
        <v>0</v>
      </c>
      <c r="J29" s="295">
        <f t="shared" si="8"/>
        <v>0</v>
      </c>
      <c r="K29" s="295">
        <f t="shared" si="8"/>
        <v>0</v>
      </c>
      <c r="L29" s="295">
        <f>SUM(B29:K29)</f>
        <v>0</v>
      </c>
    </row>
    <row r="30" spans="1:12" ht="16.5" thickBot="1" x14ac:dyDescent="0.3">
      <c r="A30" s="296" t="s">
        <v>3734</v>
      </c>
      <c r="B30" s="295">
        <f>B29</f>
        <v>0</v>
      </c>
      <c r="C30" s="295">
        <f t="shared" ref="C30:H30" si="9">B30+C29</f>
        <v>0</v>
      </c>
      <c r="D30" s="295">
        <f t="shared" si="9"/>
        <v>0</v>
      </c>
      <c r="E30" s="295">
        <f t="shared" si="9"/>
        <v>0</v>
      </c>
      <c r="F30" s="295">
        <f t="shared" si="9"/>
        <v>0</v>
      </c>
      <c r="G30" s="295">
        <f t="shared" si="9"/>
        <v>0</v>
      </c>
      <c r="H30" s="295">
        <f t="shared" si="9"/>
        <v>0</v>
      </c>
      <c r="I30" s="295">
        <f>H30+I29</f>
        <v>0</v>
      </c>
      <c r="J30" s="295">
        <f>I30+J29</f>
        <v>0</v>
      </c>
      <c r="K30" s="295">
        <f>J30+K29</f>
        <v>0</v>
      </c>
      <c r="L30" s="272"/>
    </row>
    <row r="32" spans="1:12" x14ac:dyDescent="0.25">
      <c r="A32" s="297" t="s">
        <v>3649</v>
      </c>
      <c r="B32" s="253" t="e">
        <f>'срок окуп'!D23</f>
        <v>#DIV/0!</v>
      </c>
    </row>
    <row r="33" spans="1:12" x14ac:dyDescent="0.25">
      <c r="A33" s="298" t="s">
        <v>1867</v>
      </c>
      <c r="B33" s="324" t="e">
        <f>'срок окуп'!D24</f>
        <v>#DIV/0!</v>
      </c>
    </row>
    <row r="35" spans="1:12" x14ac:dyDescent="0.25">
      <c r="A35" s="395" t="s">
        <v>3773</v>
      </c>
      <c r="B35" s="394"/>
    </row>
    <row r="37" spans="1:12" x14ac:dyDescent="0.25">
      <c r="A37" s="393" t="s">
        <v>3774</v>
      </c>
      <c r="B37" s="394" t="s">
        <v>3745</v>
      </c>
    </row>
    <row r="38" spans="1:12" x14ac:dyDescent="0.25">
      <c r="A38" s="126" t="s">
        <v>3744</v>
      </c>
    </row>
    <row r="39" spans="1:12" x14ac:dyDescent="0.25">
      <c r="A39" s="126" t="s">
        <v>3745</v>
      </c>
    </row>
    <row r="40" spans="1:12" ht="31.5" x14ac:dyDescent="0.25">
      <c r="A40" s="396" t="s">
        <v>3775</v>
      </c>
      <c r="B40" s="458">
        <f>'кредиты и субсидии'!C6</f>
        <v>0</v>
      </c>
      <c r="C40" s="458">
        <f>'кредиты и субсидии'!H6</f>
        <v>0</v>
      </c>
      <c r="D40" s="458">
        <f>'кредиты и субсидии'!M6</f>
        <v>0</v>
      </c>
      <c r="E40" s="458">
        <f>'кредиты и субсидии'!R6</f>
        <v>0</v>
      </c>
      <c r="F40" s="458">
        <f>'кредиты и субсидии'!W6</f>
        <v>0</v>
      </c>
      <c r="G40" s="458">
        <f>'кредиты и субсидии'!AB6</f>
        <v>0</v>
      </c>
      <c r="H40" s="458">
        <f>'кредиты и субсидии'!AG6</f>
        <v>0</v>
      </c>
      <c r="I40" s="458">
        <f>'кредиты и субсидии'!AL6</f>
        <v>0</v>
      </c>
      <c r="J40" s="458">
        <f>'кредиты и субсидии'!AQ6</f>
        <v>0</v>
      </c>
      <c r="K40" s="458">
        <f>'кредиты и субсидии'!AV6</f>
        <v>0</v>
      </c>
      <c r="L40" s="459">
        <f>SUM(B40:K40)</f>
        <v>0</v>
      </c>
    </row>
    <row r="42" spans="1:12" x14ac:dyDescent="0.25">
      <c r="A42" s="126" t="s">
        <v>3776</v>
      </c>
    </row>
  </sheetData>
  <phoneticPr fontId="2" type="noConversion"/>
  <dataValidations disablePrompts="1" count="1">
    <dataValidation type="list" allowBlank="1" showInputMessage="1" showErrorMessage="1" sqref="B37" xr:uid="{00000000-0002-0000-1500-000000000000}">
      <formula1>$A$38:$A$39</formula1>
    </dataValidation>
  </dataValidations>
  <pageMargins left="0.75" right="0.75" top="1" bottom="1" header="0.5" footer="0.5"/>
  <pageSetup paperSize="9" scale="44" orientation="portrait" r:id="rId1"/>
  <headerFooter alignWithMargins="0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18"/>
  <dimension ref="A1:BE45"/>
  <sheetViews>
    <sheetView view="pageBreakPreview" topLeftCell="A37" zoomScaleNormal="60" zoomScaleSheetLayoutView="100" workbookViewId="0">
      <selection activeCell="AP18" sqref="A18:AP18"/>
    </sheetView>
  </sheetViews>
  <sheetFormatPr defaultRowHeight="15" x14ac:dyDescent="0.2"/>
  <cols>
    <col min="1" max="1" width="48.140625" style="265" customWidth="1"/>
    <col min="2" max="2" width="7.42578125" style="265" customWidth="1"/>
    <col min="3" max="3" width="7.5703125" style="265" customWidth="1"/>
    <col min="4" max="7" width="6.42578125" style="265" customWidth="1"/>
    <col min="8" max="8" width="8" style="265" customWidth="1"/>
    <col min="9" max="12" width="6.42578125" style="265" customWidth="1"/>
    <col min="13" max="13" width="7.42578125" style="265" customWidth="1"/>
    <col min="14" max="17" width="6.42578125" style="265" customWidth="1"/>
    <col min="18" max="18" width="8.140625" style="265" customWidth="1"/>
    <col min="19" max="22" width="6.42578125" style="265" customWidth="1"/>
    <col min="23" max="23" width="7.5703125" style="265" customWidth="1"/>
    <col min="24" max="27" width="6.42578125" style="265" customWidth="1"/>
    <col min="28" max="28" width="7.5703125" style="265" customWidth="1"/>
    <col min="29" max="32" width="6.42578125" style="265" customWidth="1"/>
    <col min="33" max="33" width="9.140625" style="265"/>
    <col min="34" max="36" width="7" style="265" customWidth="1"/>
    <col min="37" max="37" width="7.42578125" style="265" customWidth="1"/>
    <col min="38" max="38" width="9.140625" style="265"/>
    <col min="39" max="42" width="7" style="265" customWidth="1"/>
    <col min="43" max="52" width="9.140625" style="265"/>
    <col min="53" max="57" width="0" style="265" hidden="1" customWidth="1"/>
    <col min="58" max="16384" width="9.140625" style="265"/>
  </cols>
  <sheetData>
    <row r="1" spans="1:57" ht="15.75" x14ac:dyDescent="0.25">
      <c r="A1" s="126" t="s">
        <v>1577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</row>
    <row r="2" spans="1:57" ht="15.75" x14ac:dyDescent="0.25">
      <c r="A2" s="126" t="s">
        <v>1579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</row>
    <row r="3" spans="1:57" ht="15.75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</row>
    <row r="4" spans="1:57" ht="15.75" x14ac:dyDescent="0.25">
      <c r="A4" s="32" t="s">
        <v>4179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</row>
    <row r="5" spans="1:57" ht="15.75" x14ac:dyDescent="0.25">
      <c r="A5" s="32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</row>
    <row r="6" spans="1:57" s="126" customFormat="1" ht="16.5" thickBot="1" x14ac:dyDescent="0.3">
      <c r="C6" s="508">
        <f>Инвестиции!F4</f>
        <v>2023</v>
      </c>
      <c r="D6" s="508"/>
      <c r="E6" s="508"/>
      <c r="F6" s="508"/>
      <c r="G6" s="508" t="s">
        <v>3745</v>
      </c>
      <c r="H6" s="508">
        <f>Инвестиции!K4</f>
        <v>2024</v>
      </c>
      <c r="I6" s="508"/>
      <c r="J6" s="508"/>
      <c r="K6" s="508"/>
      <c r="L6" s="508" t="s">
        <v>3745</v>
      </c>
      <c r="M6" s="508">
        <f>Инвестиции!P4</f>
        <v>2025</v>
      </c>
      <c r="N6" s="508"/>
      <c r="O6" s="508"/>
      <c r="P6" s="508"/>
      <c r="Q6" s="508" t="s">
        <v>3745</v>
      </c>
      <c r="R6" s="508">
        <f>Инвестиции!U4</f>
        <v>2026</v>
      </c>
      <c r="S6" s="508"/>
      <c r="T6" s="508"/>
      <c r="U6" s="508"/>
      <c r="V6" s="508" t="s">
        <v>3745</v>
      </c>
      <c r="W6" s="508">
        <f>Инвестиции!Z4</f>
        <v>2027</v>
      </c>
      <c r="X6" s="508"/>
      <c r="Y6" s="508"/>
      <c r="Z6" s="508"/>
      <c r="AA6" s="508" t="s">
        <v>3745</v>
      </c>
      <c r="AB6" s="508">
        <f>Инвестиции!AE4</f>
        <v>2028</v>
      </c>
      <c r="AC6" s="508"/>
      <c r="AD6" s="508"/>
      <c r="AE6" s="508"/>
      <c r="AF6" s="508" t="s">
        <v>3745</v>
      </c>
      <c r="AG6" s="508">
        <f>Инвестиции!AJ4</f>
        <v>2029</v>
      </c>
      <c r="AH6" s="508"/>
      <c r="AI6" s="508"/>
      <c r="AJ6" s="508"/>
      <c r="AK6" s="508" t="s">
        <v>3745</v>
      </c>
      <c r="AL6" s="508">
        <f>Инвестиции!AO4</f>
        <v>2030</v>
      </c>
      <c r="AM6" s="508"/>
      <c r="AN6" s="508"/>
      <c r="AO6" s="508"/>
      <c r="AP6" s="508" t="s">
        <v>3745</v>
      </c>
      <c r="AQ6" s="508">
        <f>Инвестиции!AT4</f>
        <v>2031</v>
      </c>
      <c r="AR6" s="508"/>
      <c r="AS6" s="508"/>
      <c r="AT6" s="508"/>
      <c r="AU6" s="508" t="s">
        <v>3745</v>
      </c>
      <c r="AV6" s="508">
        <f>Инвестиции!AY4</f>
        <v>2032</v>
      </c>
      <c r="AW6" s="508"/>
      <c r="AX6" s="508"/>
      <c r="AY6" s="508"/>
      <c r="AZ6" s="508" t="s">
        <v>3745</v>
      </c>
      <c r="BA6" s="508" t="e">
        <f>Инвестиции!#REF!</f>
        <v>#REF!</v>
      </c>
      <c r="BB6" s="508"/>
      <c r="BC6" s="508"/>
      <c r="BD6" s="508"/>
      <c r="BE6" s="508" t="s">
        <v>3745</v>
      </c>
    </row>
    <row r="7" spans="1:57" ht="19.5" customHeight="1" thickBot="1" x14ac:dyDescent="0.25">
      <c r="A7" s="805" t="s">
        <v>1586</v>
      </c>
      <c r="B7" s="807" t="s">
        <v>3495</v>
      </c>
      <c r="C7" s="760" t="s">
        <v>3626</v>
      </c>
      <c r="D7" s="762" t="s">
        <v>3490</v>
      </c>
      <c r="E7" s="763"/>
      <c r="F7" s="763"/>
      <c r="G7" s="764"/>
      <c r="H7" s="760" t="s">
        <v>3627</v>
      </c>
      <c r="I7" s="762" t="s">
        <v>3490</v>
      </c>
      <c r="J7" s="763"/>
      <c r="K7" s="763"/>
      <c r="L7" s="764"/>
      <c r="M7" s="760" t="s">
        <v>3628</v>
      </c>
      <c r="N7" s="762" t="s">
        <v>3490</v>
      </c>
      <c r="O7" s="763"/>
      <c r="P7" s="763"/>
      <c r="Q7" s="764"/>
      <c r="R7" s="760" t="s">
        <v>3629</v>
      </c>
      <c r="S7" s="762" t="s">
        <v>3490</v>
      </c>
      <c r="T7" s="763"/>
      <c r="U7" s="763"/>
      <c r="V7" s="764"/>
      <c r="W7" s="760" t="s">
        <v>3631</v>
      </c>
      <c r="X7" s="762" t="s">
        <v>3490</v>
      </c>
      <c r="Y7" s="763"/>
      <c r="Z7" s="763"/>
      <c r="AA7" s="764"/>
      <c r="AB7" s="760" t="s">
        <v>3630</v>
      </c>
      <c r="AC7" s="762" t="s">
        <v>3490</v>
      </c>
      <c r="AD7" s="763"/>
      <c r="AE7" s="763"/>
      <c r="AF7" s="764"/>
      <c r="AG7" s="760" t="s">
        <v>3735</v>
      </c>
      <c r="AH7" s="762" t="s">
        <v>3490</v>
      </c>
      <c r="AI7" s="763"/>
      <c r="AJ7" s="763"/>
      <c r="AK7" s="764"/>
      <c r="AL7" s="760" t="s">
        <v>3736</v>
      </c>
      <c r="AM7" s="762" t="s">
        <v>3490</v>
      </c>
      <c r="AN7" s="763"/>
      <c r="AO7" s="763"/>
      <c r="AP7" s="764"/>
      <c r="AQ7" s="760" t="s">
        <v>3746</v>
      </c>
      <c r="AR7" s="762" t="s">
        <v>3490</v>
      </c>
      <c r="AS7" s="763"/>
      <c r="AT7" s="763"/>
      <c r="AU7" s="764"/>
      <c r="AV7" s="760" t="s">
        <v>3747</v>
      </c>
      <c r="AW7" s="762" t="s">
        <v>3490</v>
      </c>
      <c r="AX7" s="763"/>
      <c r="AY7" s="763"/>
      <c r="AZ7" s="764"/>
      <c r="BA7" s="760" t="s">
        <v>3748</v>
      </c>
      <c r="BB7" s="762" t="s">
        <v>3490</v>
      </c>
      <c r="BC7" s="763"/>
      <c r="BD7" s="763"/>
      <c r="BE7" s="764"/>
    </row>
    <row r="8" spans="1:57" ht="16.5" thickBot="1" x14ac:dyDescent="0.25">
      <c r="A8" s="806"/>
      <c r="B8" s="808"/>
      <c r="C8" s="761"/>
      <c r="D8" s="152" t="s">
        <v>3621</v>
      </c>
      <c r="E8" s="152" t="s">
        <v>3622</v>
      </c>
      <c r="F8" s="152" t="s">
        <v>3623</v>
      </c>
      <c r="G8" s="152" t="s">
        <v>3624</v>
      </c>
      <c r="H8" s="761"/>
      <c r="I8" s="152" t="s">
        <v>3621</v>
      </c>
      <c r="J8" s="152" t="s">
        <v>3622</v>
      </c>
      <c r="K8" s="152" t="s">
        <v>3623</v>
      </c>
      <c r="L8" s="152" t="s">
        <v>3624</v>
      </c>
      <c r="M8" s="761"/>
      <c r="N8" s="152" t="s">
        <v>3621</v>
      </c>
      <c r="O8" s="152" t="s">
        <v>3622</v>
      </c>
      <c r="P8" s="152" t="s">
        <v>3623</v>
      </c>
      <c r="Q8" s="152" t="s">
        <v>3624</v>
      </c>
      <c r="R8" s="761"/>
      <c r="S8" s="152" t="s">
        <v>3621</v>
      </c>
      <c r="T8" s="152" t="s">
        <v>3622</v>
      </c>
      <c r="U8" s="152" t="s">
        <v>3623</v>
      </c>
      <c r="V8" s="152" t="s">
        <v>3624</v>
      </c>
      <c r="W8" s="761"/>
      <c r="X8" s="152" t="s">
        <v>3621</v>
      </c>
      <c r="Y8" s="152" t="s">
        <v>3622</v>
      </c>
      <c r="Z8" s="152" t="s">
        <v>3623</v>
      </c>
      <c r="AA8" s="152" t="s">
        <v>3624</v>
      </c>
      <c r="AB8" s="761"/>
      <c r="AC8" s="152" t="s">
        <v>3621</v>
      </c>
      <c r="AD8" s="152" t="s">
        <v>3622</v>
      </c>
      <c r="AE8" s="152" t="s">
        <v>3623</v>
      </c>
      <c r="AF8" s="152" t="s">
        <v>3624</v>
      </c>
      <c r="AG8" s="761"/>
      <c r="AH8" s="152" t="s">
        <v>3621</v>
      </c>
      <c r="AI8" s="152" t="s">
        <v>3622</v>
      </c>
      <c r="AJ8" s="152" t="s">
        <v>3623</v>
      </c>
      <c r="AK8" s="152" t="s">
        <v>3624</v>
      </c>
      <c r="AL8" s="761"/>
      <c r="AM8" s="152" t="s">
        <v>3621</v>
      </c>
      <c r="AN8" s="152" t="s">
        <v>3622</v>
      </c>
      <c r="AO8" s="152" t="s">
        <v>3623</v>
      </c>
      <c r="AP8" s="152" t="s">
        <v>3624</v>
      </c>
      <c r="AQ8" s="761"/>
      <c r="AR8" s="152" t="s">
        <v>3621</v>
      </c>
      <c r="AS8" s="152" t="s">
        <v>3622</v>
      </c>
      <c r="AT8" s="152" t="s">
        <v>3623</v>
      </c>
      <c r="AU8" s="152" t="s">
        <v>3624</v>
      </c>
      <c r="AV8" s="761"/>
      <c r="AW8" s="152" t="s">
        <v>3621</v>
      </c>
      <c r="AX8" s="152" t="s">
        <v>3622</v>
      </c>
      <c r="AY8" s="152" t="s">
        <v>3623</v>
      </c>
      <c r="AZ8" s="152" t="s">
        <v>3624</v>
      </c>
      <c r="BA8" s="761"/>
      <c r="BB8" s="152" t="s">
        <v>3621</v>
      </c>
      <c r="BC8" s="152" t="s">
        <v>3622</v>
      </c>
      <c r="BD8" s="152" t="s">
        <v>3623</v>
      </c>
      <c r="BE8" s="152" t="s">
        <v>3624</v>
      </c>
    </row>
    <row r="9" spans="1:57" ht="16.5" thickBot="1" x14ac:dyDescent="0.25">
      <c r="A9" s="129">
        <v>1</v>
      </c>
      <c r="B9" s="154">
        <v>2</v>
      </c>
      <c r="C9" s="129">
        <v>3</v>
      </c>
      <c r="D9" s="154">
        <v>4</v>
      </c>
      <c r="E9" s="129">
        <v>5</v>
      </c>
      <c r="F9" s="154">
        <v>6</v>
      </c>
      <c r="G9" s="129">
        <v>7</v>
      </c>
      <c r="H9" s="154">
        <v>8</v>
      </c>
      <c r="I9" s="129">
        <v>9</v>
      </c>
      <c r="J9" s="154">
        <v>10</v>
      </c>
      <c r="K9" s="129">
        <v>11</v>
      </c>
      <c r="L9" s="154">
        <v>12</v>
      </c>
      <c r="M9" s="129">
        <v>13</v>
      </c>
      <c r="N9" s="154">
        <v>14</v>
      </c>
      <c r="O9" s="129">
        <v>15</v>
      </c>
      <c r="P9" s="154">
        <v>16</v>
      </c>
      <c r="Q9" s="129">
        <v>17</v>
      </c>
      <c r="R9" s="154">
        <v>18</v>
      </c>
      <c r="S9" s="129">
        <v>19</v>
      </c>
      <c r="T9" s="154">
        <v>20</v>
      </c>
      <c r="U9" s="129">
        <v>21</v>
      </c>
      <c r="V9" s="154">
        <v>22</v>
      </c>
      <c r="W9" s="129">
        <v>23</v>
      </c>
      <c r="X9" s="154">
        <v>24</v>
      </c>
      <c r="Y9" s="129">
        <v>25</v>
      </c>
      <c r="Z9" s="154">
        <v>26</v>
      </c>
      <c r="AA9" s="129">
        <v>27</v>
      </c>
      <c r="AB9" s="154">
        <v>28</v>
      </c>
      <c r="AC9" s="129">
        <v>29</v>
      </c>
      <c r="AD9" s="154">
        <v>30</v>
      </c>
      <c r="AE9" s="129">
        <v>31</v>
      </c>
      <c r="AF9" s="154">
        <v>32</v>
      </c>
      <c r="AG9" s="129">
        <v>33</v>
      </c>
      <c r="AH9" s="154">
        <v>34</v>
      </c>
      <c r="AI9" s="129">
        <v>35</v>
      </c>
      <c r="AJ9" s="154">
        <v>36</v>
      </c>
      <c r="AK9" s="129">
        <v>37</v>
      </c>
      <c r="AL9" s="154">
        <v>38</v>
      </c>
      <c r="AM9" s="129">
        <v>39</v>
      </c>
      <c r="AN9" s="154">
        <v>40</v>
      </c>
      <c r="AO9" s="129">
        <v>41</v>
      </c>
      <c r="AP9" s="154">
        <v>42</v>
      </c>
      <c r="AQ9" s="129">
        <v>43</v>
      </c>
      <c r="AR9" s="154">
        <v>44</v>
      </c>
      <c r="AS9" s="129">
        <v>45</v>
      </c>
      <c r="AT9" s="154">
        <v>46</v>
      </c>
      <c r="AU9" s="129">
        <v>47</v>
      </c>
      <c r="AV9" s="154">
        <v>48</v>
      </c>
      <c r="AW9" s="129">
        <v>49</v>
      </c>
      <c r="AX9" s="154">
        <v>50</v>
      </c>
      <c r="AY9" s="129">
        <v>51</v>
      </c>
      <c r="AZ9" s="154">
        <v>52</v>
      </c>
      <c r="BA9" s="154">
        <v>58</v>
      </c>
      <c r="BB9" s="129">
        <v>59</v>
      </c>
      <c r="BC9" s="154">
        <v>60</v>
      </c>
      <c r="BD9" s="129">
        <v>61</v>
      </c>
      <c r="BE9" s="154">
        <v>62</v>
      </c>
    </row>
    <row r="10" spans="1:57" ht="48" customHeight="1" x14ac:dyDescent="0.2">
      <c r="A10" s="267" t="s">
        <v>3570</v>
      </c>
      <c r="B10" s="382">
        <f>SUM(C10,H10,M10,R10,W10,AB10,AG10,AL10,AQ10,AV10)</f>
        <v>0</v>
      </c>
      <c r="C10" s="382">
        <f>SUM(D10:G10)</f>
        <v>0</v>
      </c>
      <c r="D10" s="364">
        <f>выручка!D8</f>
        <v>0</v>
      </c>
      <c r="E10" s="364">
        <f>выручка!E8</f>
        <v>0</v>
      </c>
      <c r="F10" s="364">
        <f>выручка!F8</f>
        <v>0</v>
      </c>
      <c r="G10" s="364">
        <f>выручка!G8</f>
        <v>0</v>
      </c>
      <c r="H10" s="382">
        <f>SUM(I10:L10)</f>
        <v>0</v>
      </c>
      <c r="I10" s="364">
        <f>выручка!I8</f>
        <v>0</v>
      </c>
      <c r="J10" s="364">
        <f>выручка!J8</f>
        <v>0</v>
      </c>
      <c r="K10" s="364">
        <f>выручка!K8</f>
        <v>0</v>
      </c>
      <c r="L10" s="364">
        <f>выручка!L8</f>
        <v>0</v>
      </c>
      <c r="M10" s="382">
        <f>SUM(N10:Q10)</f>
        <v>0</v>
      </c>
      <c r="N10" s="364">
        <f>выручка!N8</f>
        <v>0</v>
      </c>
      <c r="O10" s="364">
        <f>выручка!O8</f>
        <v>0</v>
      </c>
      <c r="P10" s="364">
        <f>выручка!P8</f>
        <v>0</v>
      </c>
      <c r="Q10" s="364">
        <f>выручка!Q8</f>
        <v>0</v>
      </c>
      <c r="R10" s="382">
        <f>SUM(S10:V10)</f>
        <v>0</v>
      </c>
      <c r="S10" s="364">
        <f>выручка!S8</f>
        <v>0</v>
      </c>
      <c r="T10" s="364">
        <f>выручка!T8</f>
        <v>0</v>
      </c>
      <c r="U10" s="364">
        <f>выручка!U8</f>
        <v>0</v>
      </c>
      <c r="V10" s="364">
        <f>выручка!V8</f>
        <v>0</v>
      </c>
      <c r="W10" s="382">
        <f>SUM(X10:AA10)</f>
        <v>0</v>
      </c>
      <c r="X10" s="364">
        <f>выручка!X8</f>
        <v>0</v>
      </c>
      <c r="Y10" s="364">
        <f>выручка!Y8</f>
        <v>0</v>
      </c>
      <c r="Z10" s="364">
        <f>выручка!Z8</f>
        <v>0</v>
      </c>
      <c r="AA10" s="364">
        <f>выручка!AA8</f>
        <v>0</v>
      </c>
      <c r="AB10" s="382">
        <f>SUM(AC10:AF10)</f>
        <v>0</v>
      </c>
      <c r="AC10" s="364">
        <f>выручка!AC8</f>
        <v>0</v>
      </c>
      <c r="AD10" s="364">
        <f>выручка!AD8</f>
        <v>0</v>
      </c>
      <c r="AE10" s="364">
        <f>выручка!AE8</f>
        <v>0</v>
      </c>
      <c r="AF10" s="364">
        <f>выручка!AF8</f>
        <v>0</v>
      </c>
      <c r="AG10" s="382">
        <f>SUM(AH10:AK10)</f>
        <v>0</v>
      </c>
      <c r="AH10" s="364">
        <f>выручка!AH8</f>
        <v>0</v>
      </c>
      <c r="AI10" s="364">
        <f>выручка!AI8</f>
        <v>0</v>
      </c>
      <c r="AJ10" s="364">
        <f>выручка!AJ8</f>
        <v>0</v>
      </c>
      <c r="AK10" s="364">
        <f>выручка!AK8</f>
        <v>0</v>
      </c>
      <c r="AL10" s="382">
        <f>SUM(AM10:AP10)</f>
        <v>0</v>
      </c>
      <c r="AM10" s="364">
        <f>выручка!AM8</f>
        <v>0</v>
      </c>
      <c r="AN10" s="364">
        <f>выручка!AN8</f>
        <v>0</v>
      </c>
      <c r="AO10" s="364">
        <f>выручка!AO8</f>
        <v>0</v>
      </c>
      <c r="AP10" s="364">
        <f>выручка!AP8</f>
        <v>0</v>
      </c>
      <c r="AQ10" s="382">
        <f t="shared" ref="AQ10:AQ21" si="0">SUM(AR10:AU10)</f>
        <v>0</v>
      </c>
      <c r="AR10" s="364">
        <f>выручка!AR8</f>
        <v>0</v>
      </c>
      <c r="AS10" s="364">
        <f>выручка!AS8</f>
        <v>0</v>
      </c>
      <c r="AT10" s="364">
        <f>выручка!AT8</f>
        <v>0</v>
      </c>
      <c r="AU10" s="364">
        <f>выручка!AU8</f>
        <v>0</v>
      </c>
      <c r="AV10" s="382">
        <f t="shared" ref="AV10:AV21" si="1">SUM(AW10:AZ10)</f>
        <v>0</v>
      </c>
      <c r="AW10" s="364">
        <f>выручка!AW8</f>
        <v>0</v>
      </c>
      <c r="AX10" s="364">
        <f>выручка!AX8</f>
        <v>0</v>
      </c>
      <c r="AY10" s="364">
        <f>выручка!AY8</f>
        <v>0</v>
      </c>
      <c r="AZ10" s="364">
        <f>выручка!AZ8</f>
        <v>0</v>
      </c>
      <c r="BA10" s="382" t="e">
        <f t="shared" ref="BA10:BA21" si="2">SUM(BB10:BE10)</f>
        <v>#REF!</v>
      </c>
      <c r="BB10" s="364" t="e">
        <f>выручка!#REF!</f>
        <v>#REF!</v>
      </c>
      <c r="BC10" s="364" t="e">
        <f>выручка!#REF!</f>
        <v>#REF!</v>
      </c>
      <c r="BD10" s="364" t="e">
        <f>выручка!#REF!</f>
        <v>#REF!</v>
      </c>
      <c r="BE10" s="364" t="e">
        <f>выручка!#REF!</f>
        <v>#REF!</v>
      </c>
    </row>
    <row r="11" spans="1:57" ht="15.75" x14ac:dyDescent="0.2">
      <c r="A11" s="269" t="s">
        <v>1613</v>
      </c>
      <c r="B11" s="383">
        <f t="shared" ref="B11:B37" si="3">SUM(C11,H11,M11,R11,W11,AB11,AG11,AL11,AQ11,AV11)</f>
        <v>0</v>
      </c>
      <c r="C11" s="383">
        <f>SUM(D11:G11)</f>
        <v>0</v>
      </c>
      <c r="D11" s="367">
        <f>D10*'налоговые ставки'!$D$5</f>
        <v>0</v>
      </c>
      <c r="E11" s="367">
        <f>E10*'налоговые ставки'!$D$5</f>
        <v>0</v>
      </c>
      <c r="F11" s="367">
        <f>F10*'налоговые ставки'!$D$5</f>
        <v>0</v>
      </c>
      <c r="G11" s="367">
        <f>G10*'налоговые ставки'!$D$5</f>
        <v>0</v>
      </c>
      <c r="H11" s="383">
        <f>SUM(I11:L11)</f>
        <v>0</v>
      </c>
      <c r="I11" s="367">
        <f>I10*'налоговые ставки'!$D$5</f>
        <v>0</v>
      </c>
      <c r="J11" s="367">
        <f>J10*'налоговые ставки'!$D$5</f>
        <v>0</v>
      </c>
      <c r="K11" s="367">
        <f>K10*'налоговые ставки'!$D$5</f>
        <v>0</v>
      </c>
      <c r="L11" s="367">
        <f>L10*'налоговые ставки'!$D$5</f>
        <v>0</v>
      </c>
      <c r="M11" s="383">
        <f>SUM(N11:Q11)</f>
        <v>0</v>
      </c>
      <c r="N11" s="367">
        <f>N10*'налоговые ставки'!$D$5</f>
        <v>0</v>
      </c>
      <c r="O11" s="367">
        <f>O10*'налоговые ставки'!$D$5</f>
        <v>0</v>
      </c>
      <c r="P11" s="367">
        <f>P10*'налоговые ставки'!$D$5</f>
        <v>0</v>
      </c>
      <c r="Q11" s="367">
        <f>Q10*'налоговые ставки'!$D$5</f>
        <v>0</v>
      </c>
      <c r="R11" s="383">
        <f>SUM(S11:V11)</f>
        <v>0</v>
      </c>
      <c r="S11" s="367">
        <f>S10*'налоговые ставки'!$D$5</f>
        <v>0</v>
      </c>
      <c r="T11" s="367">
        <f>T10*'налоговые ставки'!$D$5</f>
        <v>0</v>
      </c>
      <c r="U11" s="367">
        <f>U10*'налоговые ставки'!$D$5</f>
        <v>0</v>
      </c>
      <c r="V11" s="367">
        <f>V10*'налоговые ставки'!$D$5</f>
        <v>0</v>
      </c>
      <c r="W11" s="383">
        <f>SUM(X11:AA11)</f>
        <v>0</v>
      </c>
      <c r="X11" s="367">
        <f>X10*'налоговые ставки'!$D$5</f>
        <v>0</v>
      </c>
      <c r="Y11" s="367">
        <f>Y10*'налоговые ставки'!$D$5</f>
        <v>0</v>
      </c>
      <c r="Z11" s="367">
        <f>Z10*'налоговые ставки'!$D$5</f>
        <v>0</v>
      </c>
      <c r="AA11" s="367">
        <f>AA10*'налоговые ставки'!$D$5</f>
        <v>0</v>
      </c>
      <c r="AB11" s="383">
        <f>SUM(AC11:AF11)</f>
        <v>0</v>
      </c>
      <c r="AC11" s="367">
        <f>AC10*'налоговые ставки'!$D$5</f>
        <v>0</v>
      </c>
      <c r="AD11" s="367">
        <f>AD10*'налоговые ставки'!$D$5</f>
        <v>0</v>
      </c>
      <c r="AE11" s="367">
        <f>AE10*'налоговые ставки'!$D$5</f>
        <v>0</v>
      </c>
      <c r="AF11" s="367">
        <f>AF10*'налоговые ставки'!$D$5</f>
        <v>0</v>
      </c>
      <c r="AG11" s="383">
        <f>SUM(AH11:AK11)</f>
        <v>0</v>
      </c>
      <c r="AH11" s="367">
        <f>AH10*'налоговые ставки'!$D$5</f>
        <v>0</v>
      </c>
      <c r="AI11" s="367">
        <f>AI10*'налоговые ставки'!$D$5</f>
        <v>0</v>
      </c>
      <c r="AJ11" s="367">
        <f>AJ10*'налоговые ставки'!$D$5</f>
        <v>0</v>
      </c>
      <c r="AK11" s="367">
        <f>AK10*'налоговые ставки'!$D$5</f>
        <v>0</v>
      </c>
      <c r="AL11" s="383">
        <f>SUM(AM11:AP11)</f>
        <v>0</v>
      </c>
      <c r="AM11" s="367">
        <f>AM10*'налоговые ставки'!$D$5</f>
        <v>0</v>
      </c>
      <c r="AN11" s="367">
        <f>AN10*'налоговые ставки'!$D$5</f>
        <v>0</v>
      </c>
      <c r="AO11" s="367">
        <f>AO10*'налоговые ставки'!$D$5</f>
        <v>0</v>
      </c>
      <c r="AP11" s="367">
        <f>AP10*'налоговые ставки'!$D$5</f>
        <v>0</v>
      </c>
      <c r="AQ11" s="383">
        <f t="shared" si="0"/>
        <v>0</v>
      </c>
      <c r="AR11" s="367">
        <f>AR10*'налоговые ставки'!$D$5</f>
        <v>0</v>
      </c>
      <c r="AS11" s="367">
        <f>AS10*'налоговые ставки'!$D$5</f>
        <v>0</v>
      </c>
      <c r="AT11" s="367">
        <f>AT10*'налоговые ставки'!$D$5</f>
        <v>0</v>
      </c>
      <c r="AU11" s="367">
        <f>AU10*'налоговые ставки'!$D$5</f>
        <v>0</v>
      </c>
      <c r="AV11" s="383">
        <f t="shared" si="1"/>
        <v>0</v>
      </c>
      <c r="AW11" s="367">
        <f>AW10*'налоговые ставки'!$D$5</f>
        <v>0</v>
      </c>
      <c r="AX11" s="367">
        <f>AX10*'налоговые ставки'!$D$5</f>
        <v>0</v>
      </c>
      <c r="AY11" s="367">
        <f>AY10*'налоговые ставки'!$D$5</f>
        <v>0</v>
      </c>
      <c r="AZ11" s="367">
        <f>AZ10*'налоговые ставки'!$D$5</f>
        <v>0</v>
      </c>
      <c r="BA11" s="383" t="e">
        <f t="shared" si="2"/>
        <v>#REF!</v>
      </c>
      <c r="BB11" s="367" t="e">
        <f>BB10*'налоговые ставки'!$D$5</f>
        <v>#REF!</v>
      </c>
      <c r="BC11" s="367" t="e">
        <f>BC10*'налоговые ставки'!$D$5</f>
        <v>#REF!</v>
      </c>
      <c r="BD11" s="367" t="e">
        <f>BD10*'налоговые ставки'!$D$5</f>
        <v>#REF!</v>
      </c>
      <c r="BE11" s="367" t="e">
        <f>BE10*'налоговые ставки'!$D$5</f>
        <v>#REF!</v>
      </c>
    </row>
    <row r="12" spans="1:57" ht="32.25" thickBot="1" x14ac:dyDescent="0.25">
      <c r="A12" s="271" t="s">
        <v>1614</v>
      </c>
      <c r="B12" s="384">
        <f t="shared" si="3"/>
        <v>0</v>
      </c>
      <c r="C12" s="384">
        <f t="shared" ref="C12:C36" si="4">SUM(D12:G12)</f>
        <v>0</v>
      </c>
      <c r="D12" s="362"/>
      <c r="E12" s="362"/>
      <c r="F12" s="362"/>
      <c r="G12" s="362"/>
      <c r="H12" s="384">
        <f t="shared" ref="H12:H36" si="5">SUM(I12:L12)</f>
        <v>0</v>
      </c>
      <c r="I12" s="362"/>
      <c r="J12" s="362"/>
      <c r="K12" s="362"/>
      <c r="L12" s="362"/>
      <c r="M12" s="384">
        <f t="shared" ref="M12:M36" si="6">SUM(N12:Q12)</f>
        <v>0</v>
      </c>
      <c r="N12" s="362"/>
      <c r="O12" s="362"/>
      <c r="P12" s="362"/>
      <c r="Q12" s="362"/>
      <c r="R12" s="384">
        <f t="shared" ref="R12:R36" si="7">SUM(S12:V12)</f>
        <v>0</v>
      </c>
      <c r="S12" s="362"/>
      <c r="T12" s="362"/>
      <c r="U12" s="362"/>
      <c r="V12" s="362"/>
      <c r="W12" s="384">
        <f t="shared" ref="W12:W36" si="8">SUM(X12:AA12)</f>
        <v>0</v>
      </c>
      <c r="X12" s="362"/>
      <c r="Y12" s="362"/>
      <c r="Z12" s="362"/>
      <c r="AA12" s="362"/>
      <c r="AB12" s="384">
        <f t="shared" ref="AB12:AB36" si="9">SUM(AC12:AF12)</f>
        <v>0</v>
      </c>
      <c r="AC12" s="362"/>
      <c r="AD12" s="362"/>
      <c r="AE12" s="362"/>
      <c r="AF12" s="362"/>
      <c r="AG12" s="384">
        <f t="shared" ref="AG12:AG36" si="10">SUM(AH12:AK12)</f>
        <v>0</v>
      </c>
      <c r="AH12" s="362"/>
      <c r="AI12" s="362"/>
      <c r="AJ12" s="362"/>
      <c r="AK12" s="362"/>
      <c r="AL12" s="384">
        <f t="shared" ref="AL12:AL36" si="11">SUM(AM12:AP12)</f>
        <v>0</v>
      </c>
      <c r="AM12" s="362"/>
      <c r="AN12" s="362"/>
      <c r="AO12" s="362"/>
      <c r="AP12" s="362"/>
      <c r="AQ12" s="384">
        <f t="shared" si="0"/>
        <v>0</v>
      </c>
      <c r="AR12" s="362"/>
      <c r="AS12" s="362"/>
      <c r="AT12" s="362"/>
      <c r="AU12" s="362"/>
      <c r="AV12" s="384">
        <f t="shared" si="1"/>
        <v>0</v>
      </c>
      <c r="AW12" s="362"/>
      <c r="AX12" s="362"/>
      <c r="AY12" s="362"/>
      <c r="AZ12" s="362"/>
      <c r="BA12" s="384">
        <f t="shared" si="2"/>
        <v>0</v>
      </c>
      <c r="BB12" s="362"/>
      <c r="BC12" s="362"/>
      <c r="BD12" s="362"/>
      <c r="BE12" s="362"/>
    </row>
    <row r="13" spans="1:57" ht="48" thickBot="1" x14ac:dyDescent="0.25">
      <c r="A13" s="273" t="s">
        <v>3571</v>
      </c>
      <c r="B13" s="384">
        <f t="shared" si="3"/>
        <v>0</v>
      </c>
      <c r="C13" s="384">
        <f t="shared" si="4"/>
        <v>0</v>
      </c>
      <c r="D13" s="362">
        <f>D10-D11-D12</f>
        <v>0</v>
      </c>
      <c r="E13" s="362">
        <f>E10-E11-E12</f>
        <v>0</v>
      </c>
      <c r="F13" s="362">
        <f>F10-F11-F12</f>
        <v>0</v>
      </c>
      <c r="G13" s="362">
        <f>G10-G11-G12</f>
        <v>0</v>
      </c>
      <c r="H13" s="384">
        <f t="shared" si="5"/>
        <v>0</v>
      </c>
      <c r="I13" s="362">
        <f>I10-I11-I12</f>
        <v>0</v>
      </c>
      <c r="J13" s="362">
        <f>J10-J11-J12</f>
        <v>0</v>
      </c>
      <c r="K13" s="362">
        <f>K10-K11-K12</f>
        <v>0</v>
      </c>
      <c r="L13" s="362">
        <f>L10-L11-L12</f>
        <v>0</v>
      </c>
      <c r="M13" s="384">
        <f t="shared" si="6"/>
        <v>0</v>
      </c>
      <c r="N13" s="362">
        <f>N10-N11-N12</f>
        <v>0</v>
      </c>
      <c r="O13" s="362">
        <f>O10-O11-O12</f>
        <v>0</v>
      </c>
      <c r="P13" s="362">
        <f>P10-P11-P12</f>
        <v>0</v>
      </c>
      <c r="Q13" s="362">
        <f>Q10-Q11-Q12</f>
        <v>0</v>
      </c>
      <c r="R13" s="384">
        <f t="shared" si="7"/>
        <v>0</v>
      </c>
      <c r="S13" s="362">
        <f>S10-S11-S12</f>
        <v>0</v>
      </c>
      <c r="T13" s="362">
        <f>T10-T11-T12</f>
        <v>0</v>
      </c>
      <c r="U13" s="362">
        <f>U10-U11-U12</f>
        <v>0</v>
      </c>
      <c r="V13" s="362">
        <f>V10-V11-V12</f>
        <v>0</v>
      </c>
      <c r="W13" s="384">
        <f t="shared" si="8"/>
        <v>0</v>
      </c>
      <c r="X13" s="362">
        <f>X10-X11-X12</f>
        <v>0</v>
      </c>
      <c r="Y13" s="362">
        <f>Y10-Y11-Y12</f>
        <v>0</v>
      </c>
      <c r="Z13" s="362">
        <f>Z10-Z11-Z12</f>
        <v>0</v>
      </c>
      <c r="AA13" s="362">
        <f>AA10-AA11-AA12</f>
        <v>0</v>
      </c>
      <c r="AB13" s="384">
        <f t="shared" si="9"/>
        <v>0</v>
      </c>
      <c r="AC13" s="362">
        <f>AC10-AC11-AC12</f>
        <v>0</v>
      </c>
      <c r="AD13" s="362">
        <f>AD10-AD11-AD12</f>
        <v>0</v>
      </c>
      <c r="AE13" s="362">
        <f>AE10-AE11-AE12</f>
        <v>0</v>
      </c>
      <c r="AF13" s="362">
        <f>AF10-AF11-AF12</f>
        <v>0</v>
      </c>
      <c r="AG13" s="384">
        <f t="shared" si="10"/>
        <v>0</v>
      </c>
      <c r="AH13" s="362">
        <f>AH10-AH11-AH12</f>
        <v>0</v>
      </c>
      <c r="AI13" s="362">
        <f>AI10-AI11-AI12</f>
        <v>0</v>
      </c>
      <c r="AJ13" s="362">
        <f>AJ10-AJ11-AJ12</f>
        <v>0</v>
      </c>
      <c r="AK13" s="362">
        <f>AK10-AK11-AK12</f>
        <v>0</v>
      </c>
      <c r="AL13" s="384">
        <f t="shared" si="11"/>
        <v>0</v>
      </c>
      <c r="AM13" s="362">
        <f>AM10-AM11-AM12</f>
        <v>0</v>
      </c>
      <c r="AN13" s="362">
        <f>AN10-AN11-AN12</f>
        <v>0</v>
      </c>
      <c r="AO13" s="362">
        <f>AO10-AO11-AO12</f>
        <v>0</v>
      </c>
      <c r="AP13" s="362">
        <f>AP10-AP11-AP12</f>
        <v>0</v>
      </c>
      <c r="AQ13" s="384">
        <f t="shared" si="0"/>
        <v>0</v>
      </c>
      <c r="AR13" s="362">
        <f>AR10-AR11-AR12</f>
        <v>0</v>
      </c>
      <c r="AS13" s="362">
        <f>AS10-AS11-AS12</f>
        <v>0</v>
      </c>
      <c r="AT13" s="362">
        <f>AT10-AT11-AT12</f>
        <v>0</v>
      </c>
      <c r="AU13" s="362">
        <f>AU10-AU11-AU12</f>
        <v>0</v>
      </c>
      <c r="AV13" s="384">
        <f t="shared" si="1"/>
        <v>0</v>
      </c>
      <c r="AW13" s="362">
        <f>AW10-AW11-AW12</f>
        <v>0</v>
      </c>
      <c r="AX13" s="362">
        <f>AX10-AX11-AX12</f>
        <v>0</v>
      </c>
      <c r="AY13" s="362">
        <f>AY10-AY11-AY12</f>
        <v>0</v>
      </c>
      <c r="AZ13" s="362">
        <f>AZ10-AZ11-AZ12</f>
        <v>0</v>
      </c>
      <c r="BA13" s="384" t="e">
        <f t="shared" si="2"/>
        <v>#REF!</v>
      </c>
      <c r="BB13" s="362" t="e">
        <f>BB10-BB11-BB12</f>
        <v>#REF!</v>
      </c>
      <c r="BC13" s="362" t="e">
        <f>BC10-BC11-BC12</f>
        <v>#REF!</v>
      </c>
      <c r="BD13" s="362" t="e">
        <f>BD10-BD11-BD12</f>
        <v>#REF!</v>
      </c>
      <c r="BE13" s="362" t="e">
        <f>BE10-BE11-BE12</f>
        <v>#REF!</v>
      </c>
    </row>
    <row r="14" spans="1:57" ht="18.75" customHeight="1" thickBot="1" x14ac:dyDescent="0.25">
      <c r="A14" s="273" t="s">
        <v>1612</v>
      </c>
      <c r="B14" s="384">
        <f t="shared" si="3"/>
        <v>0</v>
      </c>
      <c r="C14" s="384">
        <f t="shared" si="4"/>
        <v>0</v>
      </c>
      <c r="D14" s="362">
        <f>D15+D16+D17+D18+D19+D20+D27</f>
        <v>0</v>
      </c>
      <c r="E14" s="362">
        <f>E15+E16+E17+E18+E19+E20+E27</f>
        <v>0</v>
      </c>
      <c r="F14" s="362">
        <f>F15+F16+F17+F18+F19+F20+F27</f>
        <v>0</v>
      </c>
      <c r="G14" s="362">
        <f>G15+G16+G17+G18+G19+G20+G27</f>
        <v>0</v>
      </c>
      <c r="H14" s="384">
        <f t="shared" si="5"/>
        <v>0</v>
      </c>
      <c r="I14" s="362">
        <f>I15+I16+I17+I18+I19+I20+I27</f>
        <v>0</v>
      </c>
      <c r="J14" s="362">
        <f>J15+J16+J17+J18+J19+J20+J27</f>
        <v>0</v>
      </c>
      <c r="K14" s="362">
        <f>K15+K16+K17+K18+K19+K20+K27</f>
        <v>0</v>
      </c>
      <c r="L14" s="362">
        <f>L15+L16+L17+L18+L19+L20+L27</f>
        <v>0</v>
      </c>
      <c r="M14" s="384">
        <f t="shared" si="6"/>
        <v>0</v>
      </c>
      <c r="N14" s="362">
        <f>N15+N16+N17+N18+N19+N20+N27</f>
        <v>0</v>
      </c>
      <c r="O14" s="362">
        <f>O15+O16+O17+O18+O19+O20+O27</f>
        <v>0</v>
      </c>
      <c r="P14" s="362">
        <f>P15+P16+P17+P18+P19+P20+P27</f>
        <v>0</v>
      </c>
      <c r="Q14" s="362">
        <f>Q15+Q16+Q17+Q18+Q19+Q20+Q27</f>
        <v>0</v>
      </c>
      <c r="R14" s="384">
        <f t="shared" si="7"/>
        <v>0</v>
      </c>
      <c r="S14" s="362">
        <f>S15+S16+S17+S18+S19+S20+S27</f>
        <v>0</v>
      </c>
      <c r="T14" s="362">
        <f>T15+T16+T17+T18+T19+T20+T27</f>
        <v>0</v>
      </c>
      <c r="U14" s="362">
        <f>U15+U16+U17+U18+U19+U20+U27</f>
        <v>0</v>
      </c>
      <c r="V14" s="362">
        <f>V15+V16+V17+V18+V19+V20+V27</f>
        <v>0</v>
      </c>
      <c r="W14" s="384">
        <f t="shared" si="8"/>
        <v>0</v>
      </c>
      <c r="X14" s="362">
        <f>X15+X16+X17+X18+X19+X20+X27</f>
        <v>0</v>
      </c>
      <c r="Y14" s="362">
        <f>Y15+Y16+Y17+Y18+Y19+Y20+Y27</f>
        <v>0</v>
      </c>
      <c r="Z14" s="362">
        <f>Z15+Z16+Z17+Z18+Z19+Z20+Z27</f>
        <v>0</v>
      </c>
      <c r="AA14" s="362">
        <f>AA15+AA16+AA17+AA18+AA19+AA20+AA27</f>
        <v>0</v>
      </c>
      <c r="AB14" s="384">
        <f t="shared" si="9"/>
        <v>0</v>
      </c>
      <c r="AC14" s="362">
        <f>AC15+AC16+AC17+AC18+AC19+AC20+AC27</f>
        <v>0</v>
      </c>
      <c r="AD14" s="362">
        <f>AD15+AD16+AD17+AD18+AD19+AD20+AD27</f>
        <v>0</v>
      </c>
      <c r="AE14" s="362">
        <f>AE15+AE16+AE17+AE18+AE19+AE20+AE27</f>
        <v>0</v>
      </c>
      <c r="AF14" s="362">
        <f>AF15+AF16+AF17+AF18+AF19+AF20+AF27</f>
        <v>0</v>
      </c>
      <c r="AG14" s="384">
        <f t="shared" si="10"/>
        <v>0</v>
      </c>
      <c r="AH14" s="362">
        <f>AH15+AH16+AH17+AH18+AH19+AH20+AH27</f>
        <v>0</v>
      </c>
      <c r="AI14" s="362">
        <f>AI15+AI16+AI17+AI18+AI19+AI20+AI27</f>
        <v>0</v>
      </c>
      <c r="AJ14" s="362">
        <f>AJ15+AJ16+AJ17+AJ18+AJ19+AJ20+AJ27</f>
        <v>0</v>
      </c>
      <c r="AK14" s="362">
        <f>AK15+AK16+AK17+AK18+AK19+AK20+AK27</f>
        <v>0</v>
      </c>
      <c r="AL14" s="384">
        <f t="shared" si="11"/>
        <v>0</v>
      </c>
      <c r="AM14" s="362">
        <f>AM15+AM16+AM17+AM18+AM19+AM20+AM27</f>
        <v>0</v>
      </c>
      <c r="AN14" s="362">
        <f>AN15+AN16+AN17+AN18+AN19+AN20+AN27</f>
        <v>0</v>
      </c>
      <c r="AO14" s="362">
        <f>AO15+AO16+AO17+AO18+AO19+AO20+AO27</f>
        <v>0</v>
      </c>
      <c r="AP14" s="362">
        <f>AP15+AP16+AP17+AP18+AP19+AP20+AP27</f>
        <v>0</v>
      </c>
      <c r="AQ14" s="384">
        <f t="shared" si="0"/>
        <v>0</v>
      </c>
      <c r="AR14" s="362">
        <f>AR15+AR16+AR17+AR18+AR19+AR20+AR27</f>
        <v>0</v>
      </c>
      <c r="AS14" s="362">
        <f>AS15+AS16+AS17+AS18+AS19+AS20+AS27</f>
        <v>0</v>
      </c>
      <c r="AT14" s="362">
        <f>AT15+AT16+AT17+AT18+AT19+AT20+AT27</f>
        <v>0</v>
      </c>
      <c r="AU14" s="362">
        <f>AU15+AU16+AU17+AU18+AU19+AU20+AU27</f>
        <v>0</v>
      </c>
      <c r="AV14" s="384">
        <f t="shared" si="1"/>
        <v>0</v>
      </c>
      <c r="AW14" s="362">
        <f>AW15+AW16+AW17+AW18+AW19+AW20+AW27</f>
        <v>0</v>
      </c>
      <c r="AX14" s="362">
        <f>AX15+AX16+AX17+AX18+AX19+AX20+AX27</f>
        <v>0</v>
      </c>
      <c r="AY14" s="362">
        <f>AY15+AY16+AY17+AY18+AY19+AY20+AY27</f>
        <v>0</v>
      </c>
      <c r="AZ14" s="362">
        <f>AZ15+AZ16+AZ17+AZ18+AZ19+AZ20+AZ27</f>
        <v>0</v>
      </c>
      <c r="BA14" s="384" t="e">
        <f t="shared" si="2"/>
        <v>#REF!</v>
      </c>
      <c r="BB14" s="362" t="e">
        <f>BB15+BB16+BB17+BB18+BB19+BB20+BB27</f>
        <v>#REF!</v>
      </c>
      <c r="BC14" s="362" t="e">
        <f>BC15+BC16+BC17+BC18+BC19+BC20+BC27</f>
        <v>#REF!</v>
      </c>
      <c r="BD14" s="362" t="e">
        <f>BD15+BD16+BD17+BD18+BD19+BD20+BD27</f>
        <v>#REF!</v>
      </c>
      <c r="BE14" s="362" t="e">
        <f>BE15+BE16+BE17+BE18+BE19+BE20+BE27</f>
        <v>#REF!</v>
      </c>
    </row>
    <row r="15" spans="1:57" ht="16.5" thickBot="1" x14ac:dyDescent="0.25">
      <c r="A15" s="271" t="s">
        <v>3506</v>
      </c>
      <c r="B15" s="384">
        <f t="shared" si="3"/>
        <v>0</v>
      </c>
      <c r="C15" s="384">
        <f t="shared" si="4"/>
        <v>0</v>
      </c>
      <c r="D15" s="362">
        <f>'финрез с ГП'!D16</f>
        <v>0</v>
      </c>
      <c r="E15" s="362">
        <f>'финрез с ГП'!E16</f>
        <v>0</v>
      </c>
      <c r="F15" s="362">
        <f>'финрез с ГП'!F16</f>
        <v>0</v>
      </c>
      <c r="G15" s="362">
        <f>'финрез с ГП'!G16</f>
        <v>0</v>
      </c>
      <c r="H15" s="384">
        <f t="shared" si="5"/>
        <v>0</v>
      </c>
      <c r="I15" s="362">
        <f>'финрез с ГП'!I16</f>
        <v>0</v>
      </c>
      <c r="J15" s="362">
        <f>'финрез с ГП'!J16</f>
        <v>0</v>
      </c>
      <c r="K15" s="362">
        <f>'финрез с ГП'!K16</f>
        <v>0</v>
      </c>
      <c r="L15" s="362">
        <f>'финрез с ГП'!L16</f>
        <v>0</v>
      </c>
      <c r="M15" s="384">
        <f t="shared" si="6"/>
        <v>0</v>
      </c>
      <c r="N15" s="362">
        <f>'финрез с ГП'!N16</f>
        <v>0</v>
      </c>
      <c r="O15" s="362">
        <f>'финрез с ГП'!O16</f>
        <v>0</v>
      </c>
      <c r="P15" s="362">
        <f>'финрез с ГП'!P16</f>
        <v>0</v>
      </c>
      <c r="Q15" s="362">
        <f>'финрез с ГП'!Q16</f>
        <v>0</v>
      </c>
      <c r="R15" s="384">
        <f t="shared" si="7"/>
        <v>0</v>
      </c>
      <c r="S15" s="362">
        <f>'финрез с ГП'!S16</f>
        <v>0</v>
      </c>
      <c r="T15" s="362">
        <f>'финрез с ГП'!T16</f>
        <v>0</v>
      </c>
      <c r="U15" s="362">
        <f>'финрез с ГП'!U16</f>
        <v>0</v>
      </c>
      <c r="V15" s="362">
        <f>'финрез с ГП'!V16</f>
        <v>0</v>
      </c>
      <c r="W15" s="384">
        <f t="shared" si="8"/>
        <v>0</v>
      </c>
      <c r="X15" s="362">
        <f>'финрез с ГП'!X16</f>
        <v>0</v>
      </c>
      <c r="Y15" s="362">
        <f>'финрез с ГП'!Y16</f>
        <v>0</v>
      </c>
      <c r="Z15" s="362">
        <f>'финрез с ГП'!Z16</f>
        <v>0</v>
      </c>
      <c r="AA15" s="362">
        <f>'финрез с ГП'!AA16</f>
        <v>0</v>
      </c>
      <c r="AB15" s="384">
        <f t="shared" si="9"/>
        <v>0</v>
      </c>
      <c r="AC15" s="362">
        <f>'финрез с ГП'!AC16</f>
        <v>0</v>
      </c>
      <c r="AD15" s="362">
        <f>'финрез с ГП'!AD16</f>
        <v>0</v>
      </c>
      <c r="AE15" s="362">
        <f>'финрез с ГП'!AE16</f>
        <v>0</v>
      </c>
      <c r="AF15" s="362">
        <f>'финрез с ГП'!AF16</f>
        <v>0</v>
      </c>
      <c r="AG15" s="384">
        <f t="shared" si="10"/>
        <v>0</v>
      </c>
      <c r="AH15" s="362">
        <f>'финрез с ГП'!AH16</f>
        <v>0</v>
      </c>
      <c r="AI15" s="362">
        <f>'финрез с ГП'!AI16</f>
        <v>0</v>
      </c>
      <c r="AJ15" s="362">
        <f>'финрез с ГП'!AJ16</f>
        <v>0</v>
      </c>
      <c r="AK15" s="362">
        <f>'финрез с ГП'!AK16</f>
        <v>0</v>
      </c>
      <c r="AL15" s="384">
        <f t="shared" si="11"/>
        <v>0</v>
      </c>
      <c r="AM15" s="362">
        <f>'финрез с ГП'!AM16</f>
        <v>0</v>
      </c>
      <c r="AN15" s="362">
        <f>'финрез с ГП'!AN16</f>
        <v>0</v>
      </c>
      <c r="AO15" s="362">
        <f>'финрез с ГП'!AO16</f>
        <v>0</v>
      </c>
      <c r="AP15" s="362">
        <f>'финрез с ГП'!AP16</f>
        <v>0</v>
      </c>
      <c r="AQ15" s="384">
        <f t="shared" si="0"/>
        <v>0</v>
      </c>
      <c r="AR15" s="362">
        <f>'финрез с ГП'!AR16</f>
        <v>0</v>
      </c>
      <c r="AS15" s="362">
        <f>'финрез с ГП'!AS16</f>
        <v>0</v>
      </c>
      <c r="AT15" s="362">
        <f>'финрез с ГП'!AT16</f>
        <v>0</v>
      </c>
      <c r="AU15" s="362">
        <f>'финрез с ГП'!AU16</f>
        <v>0</v>
      </c>
      <c r="AV15" s="384">
        <f t="shared" si="1"/>
        <v>0</v>
      </c>
      <c r="AW15" s="362">
        <f>'финрез с ГП'!AW16</f>
        <v>0</v>
      </c>
      <c r="AX15" s="362">
        <f>'финрез с ГП'!AX16</f>
        <v>0</v>
      </c>
      <c r="AY15" s="362">
        <f>'финрез с ГП'!AY16</f>
        <v>0</v>
      </c>
      <c r="AZ15" s="362">
        <f>'финрез с ГП'!AZ16</f>
        <v>0</v>
      </c>
      <c r="BA15" s="384" t="e">
        <f t="shared" si="2"/>
        <v>#REF!</v>
      </c>
      <c r="BB15" s="362" t="e">
        <f>'финрез с ГП'!#REF!</f>
        <v>#REF!</v>
      </c>
      <c r="BC15" s="362" t="e">
        <f>'финрез с ГП'!#REF!</f>
        <v>#REF!</v>
      </c>
      <c r="BD15" s="362" t="e">
        <f>'финрез с ГП'!#REF!</f>
        <v>#REF!</v>
      </c>
      <c r="BE15" s="362" t="e">
        <f>'финрез с ГП'!#REF!</f>
        <v>#REF!</v>
      </c>
    </row>
    <row r="16" spans="1:57" ht="16.5" thickBot="1" x14ac:dyDescent="0.25">
      <c r="A16" s="271" t="s">
        <v>3507</v>
      </c>
      <c r="B16" s="384">
        <f t="shared" si="3"/>
        <v>0</v>
      </c>
      <c r="C16" s="384">
        <f t="shared" si="4"/>
        <v>0</v>
      </c>
      <c r="D16" s="362">
        <f>ЗПиЕСН!D11</f>
        <v>0</v>
      </c>
      <c r="E16" s="362">
        <f>ЗПиЕСН!E11</f>
        <v>0</v>
      </c>
      <c r="F16" s="362">
        <f>ЗПиЕСН!F11</f>
        <v>0</v>
      </c>
      <c r="G16" s="362">
        <f>ЗПиЕСН!G11</f>
        <v>0</v>
      </c>
      <c r="H16" s="384">
        <f t="shared" si="5"/>
        <v>0</v>
      </c>
      <c r="I16" s="362">
        <f>ЗПиЕСН!I11</f>
        <v>0</v>
      </c>
      <c r="J16" s="362">
        <f>ЗПиЕСН!J11</f>
        <v>0</v>
      </c>
      <c r="K16" s="362">
        <f>ЗПиЕСН!K11</f>
        <v>0</v>
      </c>
      <c r="L16" s="362">
        <f>ЗПиЕСН!L11</f>
        <v>0</v>
      </c>
      <c r="M16" s="384">
        <f t="shared" si="6"/>
        <v>0</v>
      </c>
      <c r="N16" s="362">
        <f>ЗПиЕСН!N11</f>
        <v>0</v>
      </c>
      <c r="O16" s="362">
        <f>ЗПиЕСН!O11</f>
        <v>0</v>
      </c>
      <c r="P16" s="362">
        <f>ЗПиЕСН!P11</f>
        <v>0</v>
      </c>
      <c r="Q16" s="362">
        <f>ЗПиЕСН!Q11</f>
        <v>0</v>
      </c>
      <c r="R16" s="384">
        <f t="shared" si="7"/>
        <v>0</v>
      </c>
      <c r="S16" s="362">
        <f>ЗПиЕСН!S11</f>
        <v>0</v>
      </c>
      <c r="T16" s="362">
        <f>ЗПиЕСН!T11</f>
        <v>0</v>
      </c>
      <c r="U16" s="362">
        <f>ЗПиЕСН!U11</f>
        <v>0</v>
      </c>
      <c r="V16" s="362">
        <f>ЗПиЕСН!V11</f>
        <v>0</v>
      </c>
      <c r="W16" s="384">
        <f t="shared" si="8"/>
        <v>0</v>
      </c>
      <c r="X16" s="362">
        <f>ЗПиЕСН!X11</f>
        <v>0</v>
      </c>
      <c r="Y16" s="362">
        <f>ЗПиЕСН!Y11</f>
        <v>0</v>
      </c>
      <c r="Z16" s="362">
        <f>ЗПиЕСН!Z11</f>
        <v>0</v>
      </c>
      <c r="AA16" s="362">
        <f>ЗПиЕСН!AA11</f>
        <v>0</v>
      </c>
      <c r="AB16" s="384">
        <f t="shared" si="9"/>
        <v>0</v>
      </c>
      <c r="AC16" s="362">
        <f>ЗПиЕСН!AC11</f>
        <v>0</v>
      </c>
      <c r="AD16" s="362">
        <f>ЗПиЕСН!AD11</f>
        <v>0</v>
      </c>
      <c r="AE16" s="362">
        <f>ЗПиЕСН!AE11</f>
        <v>0</v>
      </c>
      <c r="AF16" s="362">
        <f>ЗПиЕСН!AF11</f>
        <v>0</v>
      </c>
      <c r="AG16" s="384">
        <f t="shared" si="10"/>
        <v>0</v>
      </c>
      <c r="AH16" s="362">
        <f>ЗПиЕСН!AH11</f>
        <v>0</v>
      </c>
      <c r="AI16" s="362">
        <f>ЗПиЕСН!AI11</f>
        <v>0</v>
      </c>
      <c r="AJ16" s="362">
        <f>ЗПиЕСН!AJ11</f>
        <v>0</v>
      </c>
      <c r="AK16" s="362">
        <f>ЗПиЕСН!AK11</f>
        <v>0</v>
      </c>
      <c r="AL16" s="384">
        <f t="shared" si="11"/>
        <v>0</v>
      </c>
      <c r="AM16" s="362">
        <f>ЗПиЕСН!AM11</f>
        <v>0</v>
      </c>
      <c r="AN16" s="362">
        <f>ЗПиЕСН!AN11</f>
        <v>0</v>
      </c>
      <c r="AO16" s="362">
        <f>ЗПиЕСН!AO11</f>
        <v>0</v>
      </c>
      <c r="AP16" s="362">
        <f>ЗПиЕСН!AP11</f>
        <v>0</v>
      </c>
      <c r="AQ16" s="384">
        <f t="shared" si="0"/>
        <v>0</v>
      </c>
      <c r="AR16" s="362">
        <f>ЗПиЕСН!AR11</f>
        <v>0</v>
      </c>
      <c r="AS16" s="362">
        <f>ЗПиЕСН!AS11</f>
        <v>0</v>
      </c>
      <c r="AT16" s="362">
        <f>ЗПиЕСН!AT11</f>
        <v>0</v>
      </c>
      <c r="AU16" s="362">
        <f>ЗПиЕСН!AU11</f>
        <v>0</v>
      </c>
      <c r="AV16" s="384">
        <f t="shared" si="1"/>
        <v>0</v>
      </c>
      <c r="AW16" s="362">
        <f>ЗПиЕСН!AW11</f>
        <v>0</v>
      </c>
      <c r="AX16" s="362">
        <f>ЗПиЕСН!AX11</f>
        <v>0</v>
      </c>
      <c r="AY16" s="362">
        <f>ЗПиЕСН!AY11</f>
        <v>0</v>
      </c>
      <c r="AZ16" s="362">
        <f>ЗПиЕСН!AZ11</f>
        <v>0</v>
      </c>
      <c r="BA16" s="384" t="e">
        <f t="shared" si="2"/>
        <v>#REF!</v>
      </c>
      <c r="BB16" s="362" t="e">
        <f>ЗПиЕСН!#REF!</f>
        <v>#REF!</v>
      </c>
      <c r="BC16" s="362" t="e">
        <f>ЗПиЕСН!#REF!</f>
        <v>#REF!</v>
      </c>
      <c r="BD16" s="362" t="e">
        <f>ЗПиЕСН!#REF!</f>
        <v>#REF!</v>
      </c>
      <c r="BE16" s="362" t="e">
        <f>ЗПиЕСН!#REF!</f>
        <v>#REF!</v>
      </c>
    </row>
    <row r="17" spans="1:57" ht="16.5" thickBot="1" x14ac:dyDescent="0.25">
      <c r="A17" s="271" t="s">
        <v>3743</v>
      </c>
      <c r="B17" s="384">
        <f t="shared" si="3"/>
        <v>0</v>
      </c>
      <c r="C17" s="384">
        <f t="shared" si="4"/>
        <v>0</v>
      </c>
      <c r="D17" s="362">
        <f>ЗПиЕСН!D11*'налоговые ставки'!$C$16</f>
        <v>0</v>
      </c>
      <c r="E17" s="362">
        <f>ЗПиЕСН!E11*'налоговые ставки'!$C$16</f>
        <v>0</v>
      </c>
      <c r="F17" s="362">
        <f>ЗПиЕСН!F11*'налоговые ставки'!$C$16</f>
        <v>0</v>
      </c>
      <c r="G17" s="362">
        <f>ЗПиЕСН!G11*'налоговые ставки'!$C$16</f>
        <v>0</v>
      </c>
      <c r="H17" s="384">
        <f t="shared" si="5"/>
        <v>0</v>
      </c>
      <c r="I17" s="362">
        <f>ЗПиЕСН!I11*'налоговые ставки'!$C$16</f>
        <v>0</v>
      </c>
      <c r="J17" s="362">
        <f>ЗПиЕСН!J11*'налоговые ставки'!$C$16</f>
        <v>0</v>
      </c>
      <c r="K17" s="362">
        <f>ЗПиЕСН!K11*'налоговые ставки'!$C$16</f>
        <v>0</v>
      </c>
      <c r="L17" s="362">
        <f>ЗПиЕСН!L11*'налоговые ставки'!$C$16</f>
        <v>0</v>
      </c>
      <c r="M17" s="384">
        <f t="shared" si="6"/>
        <v>0</v>
      </c>
      <c r="N17" s="362">
        <f>ЗПиЕСН!N11*'налоговые ставки'!$C$16</f>
        <v>0</v>
      </c>
      <c r="O17" s="362">
        <f>ЗПиЕСН!O11*'налоговые ставки'!$C$16</f>
        <v>0</v>
      </c>
      <c r="P17" s="362">
        <f>ЗПиЕСН!P11*'налоговые ставки'!$C$16</f>
        <v>0</v>
      </c>
      <c r="Q17" s="362">
        <f>ЗПиЕСН!Q11*'налоговые ставки'!$C$16</f>
        <v>0</v>
      </c>
      <c r="R17" s="384">
        <f t="shared" si="7"/>
        <v>0</v>
      </c>
      <c r="S17" s="362">
        <f>ЗПиЕСН!S11*'налоговые ставки'!$C$16</f>
        <v>0</v>
      </c>
      <c r="T17" s="362">
        <f>ЗПиЕСН!T11*'налоговые ставки'!$C$16</f>
        <v>0</v>
      </c>
      <c r="U17" s="362">
        <f>ЗПиЕСН!U11*'налоговые ставки'!$C$16</f>
        <v>0</v>
      </c>
      <c r="V17" s="362">
        <f>ЗПиЕСН!V11*'налоговые ставки'!$C$16</f>
        <v>0</v>
      </c>
      <c r="W17" s="384">
        <f t="shared" si="8"/>
        <v>0</v>
      </c>
      <c r="X17" s="362">
        <f>ЗПиЕСН!X11*'налоговые ставки'!$C$16</f>
        <v>0</v>
      </c>
      <c r="Y17" s="362">
        <f>ЗПиЕСН!Y11*'налоговые ставки'!$C$16</f>
        <v>0</v>
      </c>
      <c r="Z17" s="362">
        <f>ЗПиЕСН!Z11*'налоговые ставки'!$C$16</f>
        <v>0</v>
      </c>
      <c r="AA17" s="362">
        <f>ЗПиЕСН!AA11*'налоговые ставки'!$C$16</f>
        <v>0</v>
      </c>
      <c r="AB17" s="384">
        <f t="shared" si="9"/>
        <v>0</v>
      </c>
      <c r="AC17" s="362">
        <f>ЗПиЕСН!AC11*'налоговые ставки'!$C$16</f>
        <v>0</v>
      </c>
      <c r="AD17" s="362">
        <f>ЗПиЕСН!AD11*'налоговые ставки'!$C$16</f>
        <v>0</v>
      </c>
      <c r="AE17" s="362">
        <f>ЗПиЕСН!AE11*'налоговые ставки'!$C$16</f>
        <v>0</v>
      </c>
      <c r="AF17" s="362">
        <f>ЗПиЕСН!AF11*'налоговые ставки'!$C$16</f>
        <v>0</v>
      </c>
      <c r="AG17" s="384">
        <f t="shared" si="10"/>
        <v>0</v>
      </c>
      <c r="AH17" s="362">
        <f>ЗПиЕСН!AH11*'налоговые ставки'!$C$16</f>
        <v>0</v>
      </c>
      <c r="AI17" s="362">
        <f>ЗПиЕСН!AI11*'налоговые ставки'!$C$16</f>
        <v>0</v>
      </c>
      <c r="AJ17" s="362">
        <f>ЗПиЕСН!AJ11*'налоговые ставки'!$C$16</f>
        <v>0</v>
      </c>
      <c r="AK17" s="362">
        <f>ЗПиЕСН!AK11*'налоговые ставки'!$C$16</f>
        <v>0</v>
      </c>
      <c r="AL17" s="384">
        <f t="shared" si="11"/>
        <v>0</v>
      </c>
      <c r="AM17" s="362">
        <f>ЗПиЕСН!AM11*'налоговые ставки'!$C$16</f>
        <v>0</v>
      </c>
      <c r="AN17" s="362">
        <f>ЗПиЕСН!AN11*'налоговые ставки'!$C$16</f>
        <v>0</v>
      </c>
      <c r="AO17" s="362">
        <f>ЗПиЕСН!AO11*'налоговые ставки'!$C$16</f>
        <v>0</v>
      </c>
      <c r="AP17" s="362">
        <f>ЗПиЕСН!AP11*'налоговые ставки'!$C$16</f>
        <v>0</v>
      </c>
      <c r="AQ17" s="384">
        <f t="shared" si="0"/>
        <v>0</v>
      </c>
      <c r="AR17" s="362">
        <f>ЗПиЕСН!AR11*'налоговые ставки'!$C$16</f>
        <v>0</v>
      </c>
      <c r="AS17" s="362">
        <f>ЗПиЕСН!AS11*'налоговые ставки'!$C$16</f>
        <v>0</v>
      </c>
      <c r="AT17" s="362">
        <f>ЗПиЕСН!AT11*'налоговые ставки'!$C$16</f>
        <v>0</v>
      </c>
      <c r="AU17" s="362">
        <f>ЗПиЕСН!AU11*'налоговые ставки'!$C$16</f>
        <v>0</v>
      </c>
      <c r="AV17" s="384">
        <f t="shared" si="1"/>
        <v>0</v>
      </c>
      <c r="AW17" s="362">
        <f>ЗПиЕСН!AW11*'налоговые ставки'!$C$16</f>
        <v>0</v>
      </c>
      <c r="AX17" s="362">
        <f>ЗПиЕСН!AX11*'налоговые ставки'!$C$16</f>
        <v>0</v>
      </c>
      <c r="AY17" s="362">
        <f>ЗПиЕСН!AY11*'налоговые ставки'!$C$16</f>
        <v>0</v>
      </c>
      <c r="AZ17" s="362">
        <f>ЗПиЕСН!AZ11*'налоговые ставки'!$C$16</f>
        <v>0</v>
      </c>
      <c r="BA17" s="384" t="e">
        <f t="shared" si="2"/>
        <v>#REF!</v>
      </c>
      <c r="BB17" s="362" t="e">
        <f>ЗПиЕСН!#REF!*'налоговые ставки'!$C$16</f>
        <v>#REF!</v>
      </c>
      <c r="BC17" s="362" t="e">
        <f>ЗПиЕСН!#REF!*'налоговые ставки'!$C$16</f>
        <v>#REF!</v>
      </c>
      <c r="BD17" s="362" t="e">
        <f>ЗПиЕСН!#REF!*'налоговые ставки'!$C$16</f>
        <v>#REF!</v>
      </c>
      <c r="BE17" s="362" t="e">
        <f>ЗПиЕСН!#REF!*'налоговые ставки'!$C$16</f>
        <v>#REF!</v>
      </c>
    </row>
    <row r="18" spans="1:57" ht="16.5" thickBot="1" x14ac:dyDescent="0.25">
      <c r="A18" s="275" t="s">
        <v>3508</v>
      </c>
      <c r="B18" s="385">
        <f t="shared" si="3"/>
        <v>0</v>
      </c>
      <c r="C18" s="385">
        <f t="shared" si="4"/>
        <v>0</v>
      </c>
      <c r="D18" s="363">
        <f>'ОСТиАморт недвижимое'!C13+'ОСТиАморт движимое'!C13</f>
        <v>0</v>
      </c>
      <c r="E18" s="363">
        <f>'ОСТиАморт недвижимое'!D13+'ОСТиАморт движимое'!D13</f>
        <v>0</v>
      </c>
      <c r="F18" s="363">
        <f>'ОСТиАморт недвижимое'!E13+'ОСТиАморт движимое'!E13</f>
        <v>0</v>
      </c>
      <c r="G18" s="363">
        <f>'ОСТиАморт недвижимое'!F13+'ОСТиАморт движимое'!F13</f>
        <v>0</v>
      </c>
      <c r="H18" s="385">
        <f t="shared" si="5"/>
        <v>0</v>
      </c>
      <c r="I18" s="363">
        <f>'ОСТиАморт недвижимое'!H13+'ОСТиАморт движимое'!H13</f>
        <v>0</v>
      </c>
      <c r="J18" s="363">
        <f>'ОСТиАморт недвижимое'!I13+'ОСТиАморт движимое'!I13</f>
        <v>0</v>
      </c>
      <c r="K18" s="363">
        <f>'ОСТиАморт недвижимое'!J13+'ОСТиАморт движимое'!J13</f>
        <v>0</v>
      </c>
      <c r="L18" s="363">
        <f>'ОСТиАморт недвижимое'!K13+'ОСТиАморт движимое'!K13</f>
        <v>0</v>
      </c>
      <c r="M18" s="385">
        <f t="shared" si="6"/>
        <v>0</v>
      </c>
      <c r="N18" s="363">
        <f>'ОСТиАморт недвижимое'!M13+'ОСТиАморт движимое'!M13</f>
        <v>0</v>
      </c>
      <c r="O18" s="363">
        <f>'ОСТиАморт недвижимое'!N13+'ОСТиАморт движимое'!N13</f>
        <v>0</v>
      </c>
      <c r="P18" s="363">
        <f>'ОСТиАморт недвижимое'!O13+'ОСТиАморт движимое'!O13</f>
        <v>0</v>
      </c>
      <c r="Q18" s="363">
        <f>'ОСТиАморт недвижимое'!P13+'ОСТиАморт движимое'!P13</f>
        <v>0</v>
      </c>
      <c r="R18" s="385">
        <f t="shared" si="7"/>
        <v>0</v>
      </c>
      <c r="S18" s="363">
        <f>'ОСТиАморт недвижимое'!R13+'ОСТиАморт движимое'!R13</f>
        <v>0</v>
      </c>
      <c r="T18" s="363">
        <f>'ОСТиАморт недвижимое'!S13+'ОСТиАморт движимое'!S13</f>
        <v>0</v>
      </c>
      <c r="U18" s="363">
        <f>'ОСТиАморт недвижимое'!T13+'ОСТиАморт движимое'!T13</f>
        <v>0</v>
      </c>
      <c r="V18" s="363">
        <f>'ОСТиАморт недвижимое'!U13+'ОСТиАморт движимое'!U13</f>
        <v>0</v>
      </c>
      <c r="W18" s="385">
        <f t="shared" si="8"/>
        <v>0</v>
      </c>
      <c r="X18" s="363">
        <f>'ОСТиАморт недвижимое'!W13+'ОСТиАморт движимое'!W13</f>
        <v>0</v>
      </c>
      <c r="Y18" s="363">
        <f>'ОСТиАморт недвижимое'!X13+'ОСТиАморт движимое'!X13</f>
        <v>0</v>
      </c>
      <c r="Z18" s="363">
        <f>'ОСТиАморт недвижимое'!Y13+'ОСТиАморт движимое'!Y13</f>
        <v>0</v>
      </c>
      <c r="AA18" s="363">
        <f>'ОСТиАморт недвижимое'!Z13+'ОСТиАморт движимое'!Z13</f>
        <v>0</v>
      </c>
      <c r="AB18" s="385">
        <f t="shared" si="9"/>
        <v>0</v>
      </c>
      <c r="AC18" s="363">
        <f>'ОСТиАморт недвижимое'!AB13+'ОСТиАморт движимое'!AB13</f>
        <v>0</v>
      </c>
      <c r="AD18" s="363">
        <f>'ОСТиАморт недвижимое'!AC13+'ОСТиАморт движимое'!AC13</f>
        <v>0</v>
      </c>
      <c r="AE18" s="363">
        <f>'ОСТиАморт недвижимое'!AD13+'ОСТиАморт движимое'!AD13</f>
        <v>0</v>
      </c>
      <c r="AF18" s="363">
        <f>'ОСТиАморт недвижимое'!AE13+'ОСТиАморт движимое'!AE13</f>
        <v>0</v>
      </c>
      <c r="AG18" s="385">
        <f t="shared" si="10"/>
        <v>0</v>
      </c>
      <c r="AH18" s="363">
        <f>'ОСТиАморт недвижимое'!AG13+'ОСТиАморт движимое'!AG13</f>
        <v>0</v>
      </c>
      <c r="AI18" s="363">
        <f>'ОСТиАморт недвижимое'!AH13+'ОСТиАморт движимое'!AH13</f>
        <v>0</v>
      </c>
      <c r="AJ18" s="363">
        <f>'ОСТиАморт недвижимое'!AI13+'ОСТиАморт движимое'!AI13</f>
        <v>0</v>
      </c>
      <c r="AK18" s="363">
        <f>'ОСТиАморт недвижимое'!AJ13+'ОСТиАморт движимое'!AJ13</f>
        <v>0</v>
      </c>
      <c r="AL18" s="385">
        <f t="shared" si="11"/>
        <v>0</v>
      </c>
      <c r="AM18" s="363">
        <f>'ОСТиАморт недвижимое'!AL13+'ОСТиАморт движимое'!AL13</f>
        <v>0</v>
      </c>
      <c r="AN18" s="363">
        <f>'ОСТиАморт недвижимое'!AM13+'ОСТиАморт движимое'!AM13</f>
        <v>0</v>
      </c>
      <c r="AO18" s="363">
        <f>'ОСТиАморт недвижимое'!AN13+'ОСТиАморт движимое'!AN13</f>
        <v>0</v>
      </c>
      <c r="AP18" s="363">
        <f>'ОСТиАморт недвижимое'!AO13+'ОСТиАморт движимое'!AO13</f>
        <v>0</v>
      </c>
      <c r="AQ18" s="385">
        <f t="shared" si="0"/>
        <v>0</v>
      </c>
      <c r="AR18" s="363">
        <f>'ОСТиАморт недвижимое'!AQ13+'ОСТиАморт движимое'!AQ13</f>
        <v>0</v>
      </c>
      <c r="AS18" s="363">
        <f>'ОСТиАморт недвижимое'!AR13+'ОСТиАморт движимое'!AR13</f>
        <v>0</v>
      </c>
      <c r="AT18" s="363">
        <f>'ОСТиАморт недвижимое'!AS13+'ОСТиАморт движимое'!AS13</f>
        <v>0</v>
      </c>
      <c r="AU18" s="363">
        <f>'ОСТиАморт недвижимое'!AT13+'ОСТиАморт движимое'!AT13</f>
        <v>0</v>
      </c>
      <c r="AV18" s="385">
        <f t="shared" si="1"/>
        <v>0</v>
      </c>
      <c r="AW18" s="363">
        <f>'ОСТиАморт недвижимое'!AV13+'ОСТиАморт движимое'!AV13</f>
        <v>0</v>
      </c>
      <c r="AX18" s="363">
        <f>'ОСТиАморт недвижимое'!AW13+'ОСТиАморт движимое'!AW13</f>
        <v>0</v>
      </c>
      <c r="AY18" s="363">
        <f>'ОСТиАморт недвижимое'!AX13+'ОСТиАморт движимое'!AX13</f>
        <v>0</v>
      </c>
      <c r="AZ18" s="363">
        <f>'ОСТиАморт недвижимое'!AY13+'ОСТиАморт движимое'!AY13</f>
        <v>0</v>
      </c>
      <c r="BA18" s="385" t="e">
        <f t="shared" si="2"/>
        <v>#REF!</v>
      </c>
      <c r="BB18" s="363" t="e">
        <f>'ОСТиАморт недвижимое'!#REF!+'ОСТиАморт движимое'!#REF!</f>
        <v>#REF!</v>
      </c>
      <c r="BC18" s="363" t="e">
        <f>'ОСТиАморт недвижимое'!#REF!+'ОСТиАморт движимое'!#REF!</f>
        <v>#REF!</v>
      </c>
      <c r="BD18" s="363" t="e">
        <f>'ОСТиАморт недвижимое'!#REF!+'ОСТиАморт движимое'!#REF!</f>
        <v>#REF!</v>
      </c>
      <c r="BE18" s="363" t="e">
        <f>'ОСТиАморт недвижимое'!#REF!+'ОСТиАморт движимое'!#REF!</f>
        <v>#REF!</v>
      </c>
    </row>
    <row r="19" spans="1:57" ht="15.75" x14ac:dyDescent="0.2">
      <c r="A19" s="276" t="s">
        <v>3509</v>
      </c>
      <c r="B19" s="382">
        <f t="shared" si="3"/>
        <v>0</v>
      </c>
      <c r="C19" s="382">
        <f t="shared" si="4"/>
        <v>0</v>
      </c>
      <c r="D19" s="364"/>
      <c r="E19" s="364"/>
      <c r="F19" s="364"/>
      <c r="G19" s="364"/>
      <c r="H19" s="382">
        <f t="shared" si="5"/>
        <v>0</v>
      </c>
      <c r="I19" s="364"/>
      <c r="J19" s="364"/>
      <c r="K19" s="364"/>
      <c r="L19" s="364"/>
      <c r="M19" s="382">
        <f t="shared" si="6"/>
        <v>0</v>
      </c>
      <c r="N19" s="364"/>
      <c r="O19" s="364"/>
      <c r="P19" s="364"/>
      <c r="Q19" s="364"/>
      <c r="R19" s="382">
        <f t="shared" si="7"/>
        <v>0</v>
      </c>
      <c r="S19" s="364"/>
      <c r="T19" s="364"/>
      <c r="U19" s="364"/>
      <c r="V19" s="364"/>
      <c r="W19" s="382">
        <f t="shared" si="8"/>
        <v>0</v>
      </c>
      <c r="X19" s="364"/>
      <c r="Y19" s="364"/>
      <c r="Z19" s="364"/>
      <c r="AA19" s="364"/>
      <c r="AB19" s="382">
        <f t="shared" si="9"/>
        <v>0</v>
      </c>
      <c r="AC19" s="364"/>
      <c r="AD19" s="364"/>
      <c r="AE19" s="364"/>
      <c r="AF19" s="364"/>
      <c r="AG19" s="382">
        <f t="shared" si="10"/>
        <v>0</v>
      </c>
      <c r="AH19" s="364"/>
      <c r="AI19" s="364"/>
      <c r="AJ19" s="364"/>
      <c r="AK19" s="364"/>
      <c r="AL19" s="382">
        <f t="shared" si="11"/>
        <v>0</v>
      </c>
      <c r="AM19" s="364"/>
      <c r="AN19" s="364"/>
      <c r="AO19" s="364"/>
      <c r="AP19" s="364"/>
      <c r="AQ19" s="382">
        <f t="shared" si="0"/>
        <v>0</v>
      </c>
      <c r="AR19" s="364"/>
      <c r="AS19" s="364"/>
      <c r="AT19" s="364"/>
      <c r="AU19" s="364"/>
      <c r="AV19" s="382">
        <f t="shared" si="1"/>
        <v>0</v>
      </c>
      <c r="AW19" s="364"/>
      <c r="AX19" s="364"/>
      <c r="AY19" s="364"/>
      <c r="AZ19" s="364"/>
      <c r="BA19" s="382">
        <f t="shared" si="2"/>
        <v>0</v>
      </c>
      <c r="BB19" s="364"/>
      <c r="BC19" s="364"/>
      <c r="BD19" s="364"/>
      <c r="BE19" s="364"/>
    </row>
    <row r="20" spans="1:57" ht="31.5" x14ac:dyDescent="0.2">
      <c r="A20" s="277" t="s">
        <v>3768</v>
      </c>
      <c r="B20" s="386">
        <f t="shared" si="3"/>
        <v>0</v>
      </c>
      <c r="C20" s="386">
        <f t="shared" si="4"/>
        <v>0</v>
      </c>
      <c r="D20" s="365">
        <f>SUM(D21:D26)</f>
        <v>0</v>
      </c>
      <c r="E20" s="365">
        <f>SUM(E21:E26)</f>
        <v>0</v>
      </c>
      <c r="F20" s="365">
        <f>SUM(F21:F26)</f>
        <v>0</v>
      </c>
      <c r="G20" s="365">
        <f>SUM(G21:G26)</f>
        <v>0</v>
      </c>
      <c r="H20" s="386">
        <f t="shared" si="5"/>
        <v>0</v>
      </c>
      <c r="I20" s="365">
        <f>SUM(I21:I26)</f>
        <v>0</v>
      </c>
      <c r="J20" s="365">
        <f>SUM(J21:J26)</f>
        <v>0</v>
      </c>
      <c r="K20" s="365">
        <f>SUM(K21:K26)</f>
        <v>0</v>
      </c>
      <c r="L20" s="365">
        <f>SUM(L21:L26)</f>
        <v>0</v>
      </c>
      <c r="M20" s="386">
        <f t="shared" si="6"/>
        <v>0</v>
      </c>
      <c r="N20" s="365">
        <f>SUM(N21:N26)</f>
        <v>0</v>
      </c>
      <c r="O20" s="365">
        <f>SUM(O21:O26)</f>
        <v>0</v>
      </c>
      <c r="P20" s="365">
        <f>SUM(P21:P26)</f>
        <v>0</v>
      </c>
      <c r="Q20" s="365">
        <f>SUM(Q21:Q26)</f>
        <v>0</v>
      </c>
      <c r="R20" s="386">
        <f t="shared" si="7"/>
        <v>0</v>
      </c>
      <c r="S20" s="365">
        <f>SUM(S21:S26)</f>
        <v>0</v>
      </c>
      <c r="T20" s="365">
        <f>SUM(T21:T26)</f>
        <v>0</v>
      </c>
      <c r="U20" s="365">
        <f>SUM(U21:U26)</f>
        <v>0</v>
      </c>
      <c r="V20" s="365">
        <f>SUM(V21:V26)</f>
        <v>0</v>
      </c>
      <c r="W20" s="386">
        <f t="shared" si="8"/>
        <v>0</v>
      </c>
      <c r="X20" s="365">
        <f>SUM(X21:X26)</f>
        <v>0</v>
      </c>
      <c r="Y20" s="365">
        <f>SUM(Y21:Y26)</f>
        <v>0</v>
      </c>
      <c r="Z20" s="365">
        <f>SUM(Z21:Z26)</f>
        <v>0</v>
      </c>
      <c r="AA20" s="365">
        <f>SUM(AA21:AA26)</f>
        <v>0</v>
      </c>
      <c r="AB20" s="386">
        <f t="shared" si="9"/>
        <v>0</v>
      </c>
      <c r="AC20" s="365">
        <f>SUM(AC21:AC26)</f>
        <v>0</v>
      </c>
      <c r="AD20" s="365">
        <f>SUM(AD21:AD26)</f>
        <v>0</v>
      </c>
      <c r="AE20" s="365">
        <f>SUM(AE21:AE26)</f>
        <v>0</v>
      </c>
      <c r="AF20" s="365">
        <f>SUM(AF21:AF26)</f>
        <v>0</v>
      </c>
      <c r="AG20" s="386">
        <f t="shared" si="10"/>
        <v>0</v>
      </c>
      <c r="AH20" s="365">
        <f>SUM(AH21:AH26)</f>
        <v>0</v>
      </c>
      <c r="AI20" s="365">
        <f>SUM(AI21:AI26)</f>
        <v>0</v>
      </c>
      <c r="AJ20" s="365">
        <f>SUM(AJ21:AJ26)</f>
        <v>0</v>
      </c>
      <c r="AK20" s="365">
        <f>SUM(AK21:AK26)</f>
        <v>0</v>
      </c>
      <c r="AL20" s="386">
        <f t="shared" si="11"/>
        <v>0</v>
      </c>
      <c r="AM20" s="365">
        <f>SUM(AM21:AM26)</f>
        <v>0</v>
      </c>
      <c r="AN20" s="365">
        <f>SUM(AN21:AN26)</f>
        <v>0</v>
      </c>
      <c r="AO20" s="365">
        <f>SUM(AO21:AO26)</f>
        <v>0</v>
      </c>
      <c r="AP20" s="365">
        <f>SUM(AP21:AP26)</f>
        <v>0</v>
      </c>
      <c r="AQ20" s="386">
        <f t="shared" si="0"/>
        <v>0</v>
      </c>
      <c r="AR20" s="365">
        <f>SUM(AR21:AR26)</f>
        <v>0</v>
      </c>
      <c r="AS20" s="365">
        <f>SUM(AS21:AS26)</f>
        <v>0</v>
      </c>
      <c r="AT20" s="365">
        <f>SUM(AT21:AT26)</f>
        <v>0</v>
      </c>
      <c r="AU20" s="365">
        <f>SUM(AU21:AU26)</f>
        <v>0</v>
      </c>
      <c r="AV20" s="386">
        <f t="shared" si="1"/>
        <v>0</v>
      </c>
      <c r="AW20" s="365">
        <f>SUM(AW21:AW26)</f>
        <v>0</v>
      </c>
      <c r="AX20" s="365">
        <f>SUM(AX21:AX26)</f>
        <v>0</v>
      </c>
      <c r="AY20" s="365">
        <f>SUM(AY21:AY26)</f>
        <v>0</v>
      </c>
      <c r="AZ20" s="365">
        <f>SUM(AZ21:AZ26)</f>
        <v>0</v>
      </c>
      <c r="BA20" s="386" t="e">
        <f t="shared" si="2"/>
        <v>#REF!</v>
      </c>
      <c r="BB20" s="365" t="e">
        <f>SUM(BB21:BB26)</f>
        <v>#REF!</v>
      </c>
      <c r="BC20" s="365" t="e">
        <f>SUM(BC21:BC26)</f>
        <v>#REF!</v>
      </c>
      <c r="BD20" s="365" t="e">
        <f>SUM(BD21:BD26)</f>
        <v>#REF!</v>
      </c>
      <c r="BE20" s="365" t="e">
        <f>SUM(BE21:BE26)</f>
        <v>#REF!</v>
      </c>
    </row>
    <row r="21" spans="1:57" ht="15.75" x14ac:dyDescent="0.2">
      <c r="A21" s="279" t="s">
        <v>3512</v>
      </c>
      <c r="B21" s="387">
        <f t="shared" si="3"/>
        <v>0</v>
      </c>
      <c r="C21" s="387">
        <f t="shared" si="4"/>
        <v>0</v>
      </c>
      <c r="D21" s="366">
        <f>'ОСТиАморт недвижимое'!C20</f>
        <v>0</v>
      </c>
      <c r="E21" s="366">
        <f>'ОСТиАморт недвижимое'!D20</f>
        <v>0</v>
      </c>
      <c r="F21" s="366">
        <f>'ОСТиАморт недвижимое'!E20</f>
        <v>0</v>
      </c>
      <c r="G21" s="366">
        <f>'ОСТиАморт недвижимое'!F20</f>
        <v>0</v>
      </c>
      <c r="H21" s="387">
        <f t="shared" si="5"/>
        <v>0</v>
      </c>
      <c r="I21" s="366">
        <f>'ОСТиАморт недвижимое'!H20</f>
        <v>0</v>
      </c>
      <c r="J21" s="366">
        <f>'ОСТиАморт недвижимое'!I20</f>
        <v>0</v>
      </c>
      <c r="K21" s="366">
        <f>'ОСТиАморт недвижимое'!J20</f>
        <v>0</v>
      </c>
      <c r="L21" s="366">
        <f>'ОСТиАморт недвижимое'!K20</f>
        <v>0</v>
      </c>
      <c r="M21" s="387">
        <f t="shared" si="6"/>
        <v>0</v>
      </c>
      <c r="N21" s="366">
        <f>'ОСТиАморт недвижимое'!M20</f>
        <v>0</v>
      </c>
      <c r="O21" s="366">
        <f>'ОСТиАморт недвижимое'!N20</f>
        <v>0</v>
      </c>
      <c r="P21" s="366">
        <f>'ОСТиАморт недвижимое'!O20</f>
        <v>0</v>
      </c>
      <c r="Q21" s="366">
        <f>'ОСТиАморт недвижимое'!P20</f>
        <v>0</v>
      </c>
      <c r="R21" s="387">
        <f t="shared" si="7"/>
        <v>0</v>
      </c>
      <c r="S21" s="366">
        <f>'ОСТиАморт недвижимое'!R20</f>
        <v>0</v>
      </c>
      <c r="T21" s="366">
        <f>'ОСТиАморт недвижимое'!S20</f>
        <v>0</v>
      </c>
      <c r="U21" s="366">
        <f>'ОСТиАморт недвижимое'!T20</f>
        <v>0</v>
      </c>
      <c r="V21" s="366">
        <f>'ОСТиАморт недвижимое'!U20</f>
        <v>0</v>
      </c>
      <c r="W21" s="387">
        <f t="shared" si="8"/>
        <v>0</v>
      </c>
      <c r="X21" s="366">
        <f>'ОСТиАморт недвижимое'!W20</f>
        <v>0</v>
      </c>
      <c r="Y21" s="366">
        <f>'ОСТиАморт недвижимое'!X20</f>
        <v>0</v>
      </c>
      <c r="Z21" s="366">
        <f>'ОСТиАморт недвижимое'!Y20</f>
        <v>0</v>
      </c>
      <c r="AA21" s="366">
        <f>'ОСТиАморт недвижимое'!Z20</f>
        <v>0</v>
      </c>
      <c r="AB21" s="387">
        <f t="shared" si="9"/>
        <v>0</v>
      </c>
      <c r="AC21" s="366">
        <f>'ОСТиАморт недвижимое'!AB20</f>
        <v>0</v>
      </c>
      <c r="AD21" s="366">
        <f>'ОСТиАморт недвижимое'!AC20</f>
        <v>0</v>
      </c>
      <c r="AE21" s="366">
        <f>'ОСТиАморт недвижимое'!AD20</f>
        <v>0</v>
      </c>
      <c r="AF21" s="366">
        <f>'ОСТиАморт недвижимое'!AE20</f>
        <v>0</v>
      </c>
      <c r="AG21" s="387">
        <f t="shared" si="10"/>
        <v>0</v>
      </c>
      <c r="AH21" s="366">
        <f>'ОСТиАморт недвижимое'!AG20</f>
        <v>0</v>
      </c>
      <c r="AI21" s="366">
        <f>'ОСТиАморт недвижимое'!AH20</f>
        <v>0</v>
      </c>
      <c r="AJ21" s="366">
        <f>'ОСТиАморт недвижимое'!AI20</f>
        <v>0</v>
      </c>
      <c r="AK21" s="366">
        <f>'ОСТиАморт недвижимое'!AJ20</f>
        <v>0</v>
      </c>
      <c r="AL21" s="387">
        <f t="shared" si="11"/>
        <v>0</v>
      </c>
      <c r="AM21" s="366">
        <f>'ОСТиАморт недвижимое'!AL20</f>
        <v>0</v>
      </c>
      <c r="AN21" s="366">
        <f>'ОСТиАморт недвижимое'!AM20</f>
        <v>0</v>
      </c>
      <c r="AO21" s="366">
        <f>'ОСТиАморт недвижимое'!AN20</f>
        <v>0</v>
      </c>
      <c r="AP21" s="366">
        <f>'ОСТиАморт недвижимое'!AO20</f>
        <v>0</v>
      </c>
      <c r="AQ21" s="387">
        <f t="shared" si="0"/>
        <v>0</v>
      </c>
      <c r="AR21" s="366">
        <f>'ОСТиАморт недвижимое'!AQ20</f>
        <v>0</v>
      </c>
      <c r="AS21" s="366">
        <f>'ОСТиАморт недвижимое'!AR20</f>
        <v>0</v>
      </c>
      <c r="AT21" s="366">
        <f>'ОСТиАморт недвижимое'!AS20</f>
        <v>0</v>
      </c>
      <c r="AU21" s="366">
        <f>'ОСТиАморт недвижимое'!AT20</f>
        <v>0</v>
      </c>
      <c r="AV21" s="387">
        <f t="shared" si="1"/>
        <v>0</v>
      </c>
      <c r="AW21" s="366">
        <f>'ОСТиАморт недвижимое'!AV20</f>
        <v>0</v>
      </c>
      <c r="AX21" s="366">
        <f>'ОСТиАморт недвижимое'!AW20</f>
        <v>0</v>
      </c>
      <c r="AY21" s="366">
        <f>'ОСТиАморт недвижимое'!AX20</f>
        <v>0</v>
      </c>
      <c r="AZ21" s="366">
        <f>'ОСТиАморт недвижимое'!AY20</f>
        <v>0</v>
      </c>
      <c r="BA21" s="387" t="e">
        <f t="shared" si="2"/>
        <v>#REF!</v>
      </c>
      <c r="BB21" s="366" t="e">
        <f>'ОСТиАморт недвижимое'!#REF!</f>
        <v>#REF!</v>
      </c>
      <c r="BC21" s="366" t="e">
        <f>'ОСТиАморт недвижимое'!#REF!</f>
        <v>#REF!</v>
      </c>
      <c r="BD21" s="366" t="e">
        <f>'ОСТиАморт недвижимое'!#REF!</f>
        <v>#REF!</v>
      </c>
      <c r="BE21" s="366" t="e">
        <f>'ОСТиАморт недвижимое'!#REF!</f>
        <v>#REF!</v>
      </c>
    </row>
    <row r="22" spans="1:57" ht="15.75" x14ac:dyDescent="0.2">
      <c r="A22" s="281" t="str">
        <f>'финрез с ГП'!A23</f>
        <v>земельный налог</v>
      </c>
      <c r="B22" s="387">
        <f t="shared" si="3"/>
        <v>0</v>
      </c>
      <c r="C22" s="387">
        <f t="shared" si="4"/>
        <v>0</v>
      </c>
      <c r="D22" s="366">
        <f>ОСТпоЗемле!C10</f>
        <v>0</v>
      </c>
      <c r="E22" s="366">
        <f>ОСТпоЗемле!D10</f>
        <v>0</v>
      </c>
      <c r="F22" s="366">
        <f>ОСТпоЗемле!E10</f>
        <v>0</v>
      </c>
      <c r="G22" s="366">
        <f>ОСТпоЗемле!F10</f>
        <v>0</v>
      </c>
      <c r="H22" s="387">
        <f t="shared" si="5"/>
        <v>0</v>
      </c>
      <c r="I22" s="366">
        <f>ОСТпоЗемле!H10</f>
        <v>0</v>
      </c>
      <c r="J22" s="366">
        <f>ОСТпоЗемле!I10</f>
        <v>0</v>
      </c>
      <c r="K22" s="366">
        <f>ОСТпоЗемле!J10</f>
        <v>0</v>
      </c>
      <c r="L22" s="366">
        <f>ОСТпоЗемле!K10</f>
        <v>0</v>
      </c>
      <c r="M22" s="387">
        <f t="shared" si="6"/>
        <v>0</v>
      </c>
      <c r="N22" s="366">
        <f>ОСТпоЗемле!M10</f>
        <v>0</v>
      </c>
      <c r="O22" s="366">
        <f>ОСТпоЗемле!N10</f>
        <v>0</v>
      </c>
      <c r="P22" s="366">
        <f>ОСТпоЗемле!O10</f>
        <v>0</v>
      </c>
      <c r="Q22" s="366">
        <f>ОСТпоЗемле!P10</f>
        <v>0</v>
      </c>
      <c r="R22" s="387">
        <f t="shared" si="7"/>
        <v>0</v>
      </c>
      <c r="S22" s="366">
        <f>ОСТпоЗемле!R10</f>
        <v>0</v>
      </c>
      <c r="T22" s="366">
        <f>ОСТпоЗемле!S10</f>
        <v>0</v>
      </c>
      <c r="U22" s="366">
        <f>ОСТпоЗемле!T10</f>
        <v>0</v>
      </c>
      <c r="V22" s="366">
        <f>ОСТпоЗемле!U10</f>
        <v>0</v>
      </c>
      <c r="W22" s="387">
        <f t="shared" si="8"/>
        <v>0</v>
      </c>
      <c r="X22" s="366">
        <f>ОСТпоЗемле!W10</f>
        <v>0</v>
      </c>
      <c r="Y22" s="366">
        <f>ОСТпоЗемле!X10</f>
        <v>0</v>
      </c>
      <c r="Z22" s="366">
        <f>ОСТпоЗемле!Y10</f>
        <v>0</v>
      </c>
      <c r="AA22" s="366">
        <f>ОСТпоЗемле!Z10</f>
        <v>0</v>
      </c>
      <c r="AB22" s="387">
        <f t="shared" si="9"/>
        <v>0</v>
      </c>
      <c r="AC22" s="366">
        <f>ОСТпоЗемле!AB10</f>
        <v>0</v>
      </c>
      <c r="AD22" s="366">
        <f>ОСТпоЗемле!AC10</f>
        <v>0</v>
      </c>
      <c r="AE22" s="366">
        <f>ОСТпоЗемле!AD10</f>
        <v>0</v>
      </c>
      <c r="AF22" s="366">
        <f>ОСТпоЗемле!AE10</f>
        <v>0</v>
      </c>
      <c r="AG22" s="387">
        <f t="shared" si="10"/>
        <v>0</v>
      </c>
      <c r="AH22" s="366">
        <f>ОСТпоЗемле!AG10</f>
        <v>0</v>
      </c>
      <c r="AI22" s="366">
        <f>ОСТпоЗемле!AH10</f>
        <v>0</v>
      </c>
      <c r="AJ22" s="366">
        <f>ОСТпоЗемле!AI10</f>
        <v>0</v>
      </c>
      <c r="AK22" s="366">
        <f>ОСТпоЗемле!AJ10</f>
        <v>0</v>
      </c>
      <c r="AL22" s="387">
        <f t="shared" si="11"/>
        <v>0</v>
      </c>
      <c r="AM22" s="366">
        <f>ОСТпоЗемле!AL10</f>
        <v>0</v>
      </c>
      <c r="AN22" s="366">
        <f>ОСТпоЗемле!AM10</f>
        <v>0</v>
      </c>
      <c r="AO22" s="366">
        <f>ОСТпоЗемле!AN10</f>
        <v>0</v>
      </c>
      <c r="AP22" s="366">
        <f>ОСТпоЗемле!AO10</f>
        <v>0</v>
      </c>
      <c r="AQ22" s="387">
        <f t="shared" ref="AQ22:AQ36" si="12">SUM(AR22:AU22)</f>
        <v>0</v>
      </c>
      <c r="AR22" s="366">
        <f>ОСТпоЗемле!AQ10</f>
        <v>0</v>
      </c>
      <c r="AS22" s="366">
        <f>ОСТпоЗемле!AR10</f>
        <v>0</v>
      </c>
      <c r="AT22" s="366">
        <f>ОСТпоЗемле!AS10</f>
        <v>0</v>
      </c>
      <c r="AU22" s="366">
        <f>ОСТпоЗемле!AT10</f>
        <v>0</v>
      </c>
      <c r="AV22" s="387">
        <f t="shared" ref="AV22:AV36" si="13">SUM(AW22:AZ22)</f>
        <v>0</v>
      </c>
      <c r="AW22" s="366">
        <f>ОСТпоЗемле!AV10</f>
        <v>0</v>
      </c>
      <c r="AX22" s="366">
        <f>ОСТпоЗемле!AW10</f>
        <v>0</v>
      </c>
      <c r="AY22" s="366">
        <f>ОСТпоЗемле!AX10</f>
        <v>0</v>
      </c>
      <c r="AZ22" s="366">
        <f>ОСТпоЗемле!AY10</f>
        <v>0</v>
      </c>
      <c r="BA22" s="387" t="e">
        <f t="shared" ref="BA22:BA36" si="14">SUM(BB22:BE22)</f>
        <v>#REF!</v>
      </c>
      <c r="BB22" s="366" t="e">
        <f>ОСТпоЗемле!#REF!</f>
        <v>#REF!</v>
      </c>
      <c r="BC22" s="366" t="e">
        <f>ОСТпоЗемле!#REF!</f>
        <v>#REF!</v>
      </c>
      <c r="BD22" s="366" t="e">
        <f>ОСТпоЗемле!#REF!</f>
        <v>#REF!</v>
      </c>
      <c r="BE22" s="366" t="e">
        <f>ОСТпоЗемле!#REF!</f>
        <v>#REF!</v>
      </c>
    </row>
    <row r="23" spans="1:57" ht="15.75" x14ac:dyDescent="0.2">
      <c r="A23" s="281" t="str">
        <f>'финрез с ГП'!A24</f>
        <v>транспортный налог</v>
      </c>
      <c r="B23" s="386">
        <f t="shared" si="3"/>
        <v>0</v>
      </c>
      <c r="C23" s="386">
        <f t="shared" si="4"/>
        <v>0</v>
      </c>
      <c r="D23" s="367"/>
      <c r="E23" s="367"/>
      <c r="F23" s="367"/>
      <c r="G23" s="367"/>
      <c r="H23" s="386">
        <f t="shared" si="5"/>
        <v>0</v>
      </c>
      <c r="I23" s="367"/>
      <c r="J23" s="367"/>
      <c r="K23" s="367"/>
      <c r="L23" s="367"/>
      <c r="M23" s="386">
        <f t="shared" si="6"/>
        <v>0</v>
      </c>
      <c r="N23" s="367"/>
      <c r="O23" s="367"/>
      <c r="P23" s="367"/>
      <c r="Q23" s="367"/>
      <c r="R23" s="386">
        <f t="shared" si="7"/>
        <v>0</v>
      </c>
      <c r="S23" s="367"/>
      <c r="T23" s="367"/>
      <c r="U23" s="367"/>
      <c r="V23" s="367"/>
      <c r="W23" s="386">
        <f t="shared" si="8"/>
        <v>0</v>
      </c>
      <c r="X23" s="367"/>
      <c r="Y23" s="367"/>
      <c r="Z23" s="367"/>
      <c r="AA23" s="367"/>
      <c r="AB23" s="386">
        <f t="shared" si="9"/>
        <v>0</v>
      </c>
      <c r="AC23" s="367"/>
      <c r="AD23" s="367"/>
      <c r="AE23" s="367"/>
      <c r="AF23" s="367"/>
      <c r="AG23" s="386">
        <f t="shared" si="10"/>
        <v>0</v>
      </c>
      <c r="AH23" s="367"/>
      <c r="AI23" s="367"/>
      <c r="AJ23" s="367"/>
      <c r="AK23" s="367"/>
      <c r="AL23" s="386">
        <f t="shared" si="11"/>
        <v>0</v>
      </c>
      <c r="AM23" s="367"/>
      <c r="AN23" s="367"/>
      <c r="AO23" s="367"/>
      <c r="AP23" s="367"/>
      <c r="AQ23" s="386">
        <f t="shared" si="12"/>
        <v>0</v>
      </c>
      <c r="AR23" s="367"/>
      <c r="AS23" s="367"/>
      <c r="AT23" s="367"/>
      <c r="AU23" s="367"/>
      <c r="AV23" s="386">
        <f t="shared" si="13"/>
        <v>0</v>
      </c>
      <c r="AW23" s="367"/>
      <c r="AX23" s="367"/>
      <c r="AY23" s="367"/>
      <c r="AZ23" s="367"/>
      <c r="BA23" s="386">
        <f t="shared" si="14"/>
        <v>0</v>
      </c>
      <c r="BB23" s="367"/>
      <c r="BC23" s="367"/>
      <c r="BD23" s="367"/>
      <c r="BE23" s="367"/>
    </row>
    <row r="24" spans="1:57" ht="31.5" x14ac:dyDescent="0.2">
      <c r="A24" s="277" t="str">
        <f>'финрез с ГП'!A25</f>
        <v>плата за негативное воздействие на окружающую среду</v>
      </c>
      <c r="B24" s="386">
        <f t="shared" si="3"/>
        <v>0</v>
      </c>
      <c r="C24" s="386">
        <f>SUM(D24:G24)</f>
        <v>0</v>
      </c>
      <c r="D24" s="367"/>
      <c r="E24" s="367"/>
      <c r="F24" s="367"/>
      <c r="G24" s="367"/>
      <c r="H24" s="386">
        <f t="shared" si="5"/>
        <v>0</v>
      </c>
      <c r="I24" s="367"/>
      <c r="J24" s="367"/>
      <c r="K24" s="367"/>
      <c r="L24" s="367"/>
      <c r="M24" s="386">
        <f t="shared" si="6"/>
        <v>0</v>
      </c>
      <c r="N24" s="367"/>
      <c r="O24" s="367"/>
      <c r="P24" s="367"/>
      <c r="Q24" s="367"/>
      <c r="R24" s="386">
        <f t="shared" si="7"/>
        <v>0</v>
      </c>
      <c r="S24" s="367"/>
      <c r="T24" s="367"/>
      <c r="U24" s="367"/>
      <c r="V24" s="367"/>
      <c r="W24" s="386">
        <f t="shared" si="8"/>
        <v>0</v>
      </c>
      <c r="X24" s="367"/>
      <c r="Y24" s="367"/>
      <c r="Z24" s="367"/>
      <c r="AA24" s="367"/>
      <c r="AB24" s="386">
        <f t="shared" si="9"/>
        <v>0</v>
      </c>
      <c r="AC24" s="367"/>
      <c r="AD24" s="367"/>
      <c r="AE24" s="367"/>
      <c r="AF24" s="367"/>
      <c r="AG24" s="386">
        <f t="shared" si="10"/>
        <v>0</v>
      </c>
      <c r="AH24" s="367"/>
      <c r="AI24" s="367"/>
      <c r="AJ24" s="367"/>
      <c r="AK24" s="367"/>
      <c r="AL24" s="386">
        <f t="shared" si="11"/>
        <v>0</v>
      </c>
      <c r="AM24" s="367"/>
      <c r="AN24" s="367"/>
      <c r="AO24" s="367"/>
      <c r="AP24" s="367"/>
      <c r="AQ24" s="386">
        <f t="shared" si="12"/>
        <v>0</v>
      </c>
      <c r="AR24" s="367"/>
      <c r="AS24" s="367"/>
      <c r="AT24" s="367"/>
      <c r="AU24" s="367"/>
      <c r="AV24" s="386">
        <f t="shared" si="13"/>
        <v>0</v>
      </c>
      <c r="AW24" s="367"/>
      <c r="AX24" s="367"/>
      <c r="AY24" s="367"/>
      <c r="AZ24" s="367"/>
      <c r="BA24" s="386">
        <f t="shared" si="14"/>
        <v>0</v>
      </c>
      <c r="BB24" s="367"/>
      <c r="BC24" s="367"/>
      <c r="BD24" s="367"/>
      <c r="BE24" s="367"/>
    </row>
    <row r="25" spans="1:57" ht="16.5" thickBot="1" x14ac:dyDescent="0.25">
      <c r="A25" s="534" t="str">
        <f>'финрез с ГП'!A26</f>
        <v>др. налоги (указать каждый отдельно!)</v>
      </c>
      <c r="B25" s="384">
        <f t="shared" si="3"/>
        <v>0</v>
      </c>
      <c r="C25" s="384">
        <f t="shared" si="4"/>
        <v>0</v>
      </c>
      <c r="D25" s="362"/>
      <c r="E25" s="362"/>
      <c r="F25" s="362"/>
      <c r="G25" s="362"/>
      <c r="H25" s="384">
        <f t="shared" si="5"/>
        <v>0</v>
      </c>
      <c r="I25" s="362"/>
      <c r="J25" s="362"/>
      <c r="K25" s="362"/>
      <c r="L25" s="362"/>
      <c r="M25" s="384">
        <f t="shared" si="6"/>
        <v>0</v>
      </c>
      <c r="N25" s="362"/>
      <c r="O25" s="362"/>
      <c r="P25" s="362"/>
      <c r="Q25" s="362"/>
      <c r="R25" s="384">
        <f t="shared" si="7"/>
        <v>0</v>
      </c>
      <c r="S25" s="362"/>
      <c r="T25" s="362"/>
      <c r="U25" s="362"/>
      <c r="V25" s="362"/>
      <c r="W25" s="384">
        <f t="shared" si="8"/>
        <v>0</v>
      </c>
      <c r="X25" s="362"/>
      <c r="Y25" s="362"/>
      <c r="Z25" s="362"/>
      <c r="AA25" s="362"/>
      <c r="AB25" s="384">
        <f t="shared" si="9"/>
        <v>0</v>
      </c>
      <c r="AC25" s="362"/>
      <c r="AD25" s="362"/>
      <c r="AE25" s="362"/>
      <c r="AF25" s="362"/>
      <c r="AG25" s="384">
        <f t="shared" si="10"/>
        <v>0</v>
      </c>
      <c r="AH25" s="362"/>
      <c r="AI25" s="362"/>
      <c r="AJ25" s="362"/>
      <c r="AK25" s="362"/>
      <c r="AL25" s="384">
        <f t="shared" si="11"/>
        <v>0</v>
      </c>
      <c r="AM25" s="362"/>
      <c r="AN25" s="362"/>
      <c r="AO25" s="362"/>
      <c r="AP25" s="362"/>
      <c r="AQ25" s="384">
        <f t="shared" si="12"/>
        <v>0</v>
      </c>
      <c r="AR25" s="362"/>
      <c r="AS25" s="362"/>
      <c r="AT25" s="362"/>
      <c r="AU25" s="362"/>
      <c r="AV25" s="384">
        <f t="shared" si="13"/>
        <v>0</v>
      </c>
      <c r="AW25" s="362"/>
      <c r="AX25" s="362"/>
      <c r="AY25" s="362"/>
      <c r="AZ25" s="362"/>
      <c r="BA25" s="384">
        <f t="shared" si="14"/>
        <v>0</v>
      </c>
      <c r="BB25" s="362"/>
      <c r="BC25" s="362"/>
      <c r="BD25" s="362"/>
      <c r="BE25" s="362"/>
    </row>
    <row r="26" spans="1:57" ht="16.5" thickBot="1" x14ac:dyDescent="0.25">
      <c r="A26" s="535" t="str">
        <f>'финрез с ГП'!A27</f>
        <v>Арендная плата за землю</v>
      </c>
      <c r="B26" s="385">
        <f t="shared" si="3"/>
        <v>0</v>
      </c>
      <c r="C26" s="385">
        <f>'финрез с ГП'!C27</f>
        <v>0</v>
      </c>
      <c r="D26" s="385">
        <f>'финрез с ГП'!D27</f>
        <v>0</v>
      </c>
      <c r="E26" s="385">
        <f>'финрез с ГП'!E27</f>
        <v>0</v>
      </c>
      <c r="F26" s="385">
        <f>'финрез с ГП'!F27</f>
        <v>0</v>
      </c>
      <c r="G26" s="385">
        <f>'финрез с ГП'!G27</f>
        <v>0</v>
      </c>
      <c r="H26" s="385">
        <f>'финрез с ГП'!H27</f>
        <v>0</v>
      </c>
      <c r="I26" s="385">
        <f>'финрез с ГП'!I27</f>
        <v>0</v>
      </c>
      <c r="J26" s="385">
        <f>'финрез с ГП'!J27</f>
        <v>0</v>
      </c>
      <c r="K26" s="385">
        <f>'финрез с ГП'!K27</f>
        <v>0</v>
      </c>
      <c r="L26" s="385">
        <f>'финрез с ГП'!L27</f>
        <v>0</v>
      </c>
      <c r="M26" s="385">
        <f>'финрез с ГП'!M27</f>
        <v>0</v>
      </c>
      <c r="N26" s="385">
        <f>'финрез с ГП'!N27</f>
        <v>0</v>
      </c>
      <c r="O26" s="385">
        <f>'финрез с ГП'!O27</f>
        <v>0</v>
      </c>
      <c r="P26" s="385">
        <f>'финрез с ГП'!P27</f>
        <v>0</v>
      </c>
      <c r="Q26" s="385">
        <f>'финрез с ГП'!Q27</f>
        <v>0</v>
      </c>
      <c r="R26" s="385">
        <f>'финрез с ГП'!R27</f>
        <v>0</v>
      </c>
      <c r="S26" s="385">
        <f>'финрез с ГП'!S27</f>
        <v>0</v>
      </c>
      <c r="T26" s="385">
        <f>'финрез с ГП'!T27</f>
        <v>0</v>
      </c>
      <c r="U26" s="385">
        <f>'финрез с ГП'!U27</f>
        <v>0</v>
      </c>
      <c r="V26" s="385">
        <f>'финрез с ГП'!V27</f>
        <v>0</v>
      </c>
      <c r="W26" s="385">
        <f>'финрез с ГП'!W27</f>
        <v>0</v>
      </c>
      <c r="X26" s="385">
        <f>'финрез с ГП'!X27</f>
        <v>0</v>
      </c>
      <c r="Y26" s="385">
        <f>'финрез с ГП'!Y27</f>
        <v>0</v>
      </c>
      <c r="Z26" s="385">
        <f>'финрез с ГП'!Z27</f>
        <v>0</v>
      </c>
      <c r="AA26" s="385">
        <f>'финрез с ГП'!AA27</f>
        <v>0</v>
      </c>
      <c r="AB26" s="385">
        <f>'финрез с ГП'!AB27</f>
        <v>0</v>
      </c>
      <c r="AC26" s="385">
        <f>'финрез с ГП'!AC27</f>
        <v>0</v>
      </c>
      <c r="AD26" s="385">
        <f>'финрез с ГП'!AD27</f>
        <v>0</v>
      </c>
      <c r="AE26" s="385">
        <f>'финрез с ГП'!AE27</f>
        <v>0</v>
      </c>
      <c r="AF26" s="385">
        <f>'финрез с ГП'!AF27</f>
        <v>0</v>
      </c>
      <c r="AG26" s="385">
        <f>'финрез с ГП'!AG27</f>
        <v>0</v>
      </c>
      <c r="AH26" s="385">
        <f>'финрез с ГП'!AH27</f>
        <v>0</v>
      </c>
      <c r="AI26" s="385">
        <f>'финрез с ГП'!AI27</f>
        <v>0</v>
      </c>
      <c r="AJ26" s="385">
        <f>'финрез с ГП'!AJ27</f>
        <v>0</v>
      </c>
      <c r="AK26" s="385">
        <f>'финрез с ГП'!AK27</f>
        <v>0</v>
      </c>
      <c r="AL26" s="385">
        <f>'финрез с ГП'!AL27</f>
        <v>0</v>
      </c>
      <c r="AM26" s="385">
        <f>'финрез с ГП'!AM27</f>
        <v>0</v>
      </c>
      <c r="AN26" s="385">
        <f>'финрез с ГП'!AN27</f>
        <v>0</v>
      </c>
      <c r="AO26" s="385">
        <f>'финрез с ГП'!AO27</f>
        <v>0</v>
      </c>
      <c r="AP26" s="385">
        <f>'финрез с ГП'!AP27</f>
        <v>0</v>
      </c>
      <c r="AQ26" s="385">
        <f>'финрез с ГП'!AQ27</f>
        <v>0</v>
      </c>
      <c r="AR26" s="385">
        <f>'финрез с ГП'!AR27</f>
        <v>0</v>
      </c>
      <c r="AS26" s="385">
        <f>'финрез с ГП'!AS27</f>
        <v>0</v>
      </c>
      <c r="AT26" s="385">
        <f>'финрез с ГП'!AT27</f>
        <v>0</v>
      </c>
      <c r="AU26" s="385">
        <f>'финрез с ГП'!AU27</f>
        <v>0</v>
      </c>
      <c r="AV26" s="385">
        <f>'финрез с ГП'!AV27</f>
        <v>0</v>
      </c>
      <c r="AW26" s="385">
        <f>'финрез с ГП'!AW27</f>
        <v>0</v>
      </c>
      <c r="AX26" s="385">
        <f>'финрез с ГП'!AX27</f>
        <v>0</v>
      </c>
      <c r="AY26" s="385">
        <f>'финрез с ГП'!AY27</f>
        <v>0</v>
      </c>
      <c r="AZ26" s="385">
        <f>'финрез с ГП'!AZ27</f>
        <v>0</v>
      </c>
      <c r="BA26" s="385" t="e">
        <f>'финрез с ГП'!#REF!</f>
        <v>#REF!</v>
      </c>
      <c r="BB26" s="385" t="e">
        <f>'финрез с ГП'!#REF!</f>
        <v>#REF!</v>
      </c>
      <c r="BC26" s="385" t="e">
        <f>'финрез с ГП'!#REF!</f>
        <v>#REF!</v>
      </c>
      <c r="BD26" s="385" t="e">
        <f>'финрез с ГП'!#REF!</f>
        <v>#REF!</v>
      </c>
      <c r="BE26" s="385" t="e">
        <f>'финрез с ГП'!#REF!</f>
        <v>#REF!</v>
      </c>
    </row>
    <row r="27" spans="1:57" ht="16.5" thickBot="1" x14ac:dyDescent="0.25">
      <c r="A27" s="271" t="s">
        <v>3769</v>
      </c>
      <c r="B27" s="384">
        <f t="shared" si="3"/>
        <v>0</v>
      </c>
      <c r="C27" s="384">
        <f t="shared" si="4"/>
        <v>0</v>
      </c>
      <c r="D27" s="362"/>
      <c r="E27" s="362"/>
      <c r="F27" s="362"/>
      <c r="G27" s="362"/>
      <c r="H27" s="384">
        <f t="shared" si="5"/>
        <v>0</v>
      </c>
      <c r="I27" s="362"/>
      <c r="J27" s="362"/>
      <c r="K27" s="362"/>
      <c r="L27" s="362"/>
      <c r="M27" s="384">
        <f t="shared" si="6"/>
        <v>0</v>
      </c>
      <c r="N27" s="362"/>
      <c r="O27" s="362"/>
      <c r="P27" s="362"/>
      <c r="Q27" s="362"/>
      <c r="R27" s="384">
        <f t="shared" si="7"/>
        <v>0</v>
      </c>
      <c r="S27" s="362"/>
      <c r="T27" s="362"/>
      <c r="U27" s="362"/>
      <c r="V27" s="362"/>
      <c r="W27" s="384">
        <f t="shared" si="8"/>
        <v>0</v>
      </c>
      <c r="X27" s="362"/>
      <c r="Y27" s="362"/>
      <c r="Z27" s="362"/>
      <c r="AA27" s="362"/>
      <c r="AB27" s="384">
        <f t="shared" si="9"/>
        <v>0</v>
      </c>
      <c r="AC27" s="362"/>
      <c r="AD27" s="362"/>
      <c r="AE27" s="362"/>
      <c r="AF27" s="362"/>
      <c r="AG27" s="384">
        <f t="shared" si="10"/>
        <v>0</v>
      </c>
      <c r="AH27" s="362"/>
      <c r="AI27" s="362"/>
      <c r="AJ27" s="362"/>
      <c r="AK27" s="362"/>
      <c r="AL27" s="384">
        <f t="shared" si="11"/>
        <v>0</v>
      </c>
      <c r="AM27" s="362"/>
      <c r="AN27" s="362"/>
      <c r="AO27" s="362"/>
      <c r="AP27" s="362"/>
      <c r="AQ27" s="384">
        <f t="shared" si="12"/>
        <v>0</v>
      </c>
      <c r="AR27" s="362"/>
      <c r="AS27" s="362"/>
      <c r="AT27" s="362"/>
      <c r="AU27" s="362"/>
      <c r="AV27" s="384">
        <f t="shared" si="13"/>
        <v>0</v>
      </c>
      <c r="AW27" s="362"/>
      <c r="AX27" s="362"/>
      <c r="AY27" s="362"/>
      <c r="AZ27" s="362"/>
      <c r="BA27" s="384">
        <f t="shared" si="14"/>
        <v>0</v>
      </c>
      <c r="BB27" s="362"/>
      <c r="BC27" s="362"/>
      <c r="BD27" s="362"/>
      <c r="BE27" s="362"/>
    </row>
    <row r="28" spans="1:57" ht="49.5" customHeight="1" thickBot="1" x14ac:dyDescent="0.25">
      <c r="A28" s="513" t="s">
        <v>3931</v>
      </c>
      <c r="B28" s="384">
        <f t="shared" si="3"/>
        <v>0</v>
      </c>
      <c r="C28" s="384">
        <f>SUM(D28:G28)</f>
        <v>0</v>
      </c>
      <c r="D28" s="362"/>
      <c r="E28" s="362"/>
      <c r="F28" s="362"/>
      <c r="G28" s="362"/>
      <c r="H28" s="384">
        <f>SUM(I28:L28)</f>
        <v>0</v>
      </c>
      <c r="I28" s="362"/>
      <c r="J28" s="362"/>
      <c r="K28" s="362"/>
      <c r="L28" s="362"/>
      <c r="M28" s="384">
        <f>SUM(N28:Q28)</f>
        <v>0</v>
      </c>
      <c r="N28" s="362"/>
      <c r="O28" s="362"/>
      <c r="P28" s="362"/>
      <c r="Q28" s="362"/>
      <c r="R28" s="384">
        <f>SUM(S28:V28)</f>
        <v>0</v>
      </c>
      <c r="S28" s="362"/>
      <c r="T28" s="362"/>
      <c r="U28" s="362"/>
      <c r="V28" s="362"/>
      <c r="W28" s="384">
        <f>SUM(X28:AA28)</f>
        <v>0</v>
      </c>
      <c r="X28" s="362"/>
      <c r="Y28" s="362"/>
      <c r="Z28" s="362"/>
      <c r="AA28" s="362"/>
      <c r="AB28" s="384">
        <f>SUM(AC28:AF28)</f>
        <v>0</v>
      </c>
      <c r="AC28" s="362"/>
      <c r="AD28" s="362"/>
      <c r="AE28" s="362"/>
      <c r="AF28" s="362"/>
      <c r="AG28" s="384">
        <f>SUM(AH28:AK28)</f>
        <v>0</v>
      </c>
      <c r="AH28" s="362"/>
      <c r="AI28" s="362"/>
      <c r="AJ28" s="362"/>
      <c r="AK28" s="362"/>
      <c r="AL28" s="384">
        <f>SUM(AM28:AP28)</f>
        <v>0</v>
      </c>
      <c r="AM28" s="362"/>
      <c r="AN28" s="362"/>
      <c r="AO28" s="362"/>
      <c r="AP28" s="362"/>
      <c r="AQ28" s="384">
        <f>SUM(AR28:AU28)</f>
        <v>0</v>
      </c>
      <c r="AR28" s="362"/>
      <c r="AS28" s="362"/>
      <c r="AT28" s="362"/>
      <c r="AU28" s="362"/>
      <c r="AV28" s="384">
        <f>SUM(AW28:AZ28)</f>
        <v>0</v>
      </c>
      <c r="AW28" s="362"/>
      <c r="AX28" s="362"/>
      <c r="AY28" s="362"/>
      <c r="AZ28" s="362"/>
      <c r="BA28" s="384">
        <f>SUM(BB28:BE28)</f>
        <v>0</v>
      </c>
      <c r="BB28" s="362"/>
      <c r="BC28" s="362"/>
      <c r="BD28" s="362"/>
      <c r="BE28" s="362"/>
    </row>
    <row r="29" spans="1:57" ht="49.5" customHeight="1" thickBot="1" x14ac:dyDescent="0.25">
      <c r="A29" s="561" t="s">
        <v>3932</v>
      </c>
      <c r="B29" s="384">
        <f t="shared" si="3"/>
        <v>0</v>
      </c>
      <c r="C29" s="384">
        <f>SUM(D29:G29)</f>
        <v>0</v>
      </c>
      <c r="D29" s="362"/>
      <c r="E29" s="362"/>
      <c r="F29" s="362"/>
      <c r="G29" s="362"/>
      <c r="H29" s="384">
        <f>SUM(I29:L29)</f>
        <v>0</v>
      </c>
      <c r="I29" s="362"/>
      <c r="J29" s="362"/>
      <c r="K29" s="362"/>
      <c r="L29" s="362"/>
      <c r="M29" s="384">
        <f>SUM(N29:Q29)</f>
        <v>0</v>
      </c>
      <c r="N29" s="362"/>
      <c r="O29" s="362"/>
      <c r="P29" s="362"/>
      <c r="Q29" s="362"/>
      <c r="R29" s="384">
        <f>SUM(S29:V29)</f>
        <v>0</v>
      </c>
      <c r="S29" s="362"/>
      <c r="T29" s="362"/>
      <c r="U29" s="362"/>
      <c r="V29" s="362"/>
      <c r="W29" s="384">
        <f>SUM(X29:AA29)</f>
        <v>0</v>
      </c>
      <c r="X29" s="362"/>
      <c r="Y29" s="362"/>
      <c r="Z29" s="362"/>
      <c r="AA29" s="362"/>
      <c r="AB29" s="384">
        <f>SUM(AC29:AF29)</f>
        <v>0</v>
      </c>
      <c r="AC29" s="362"/>
      <c r="AD29" s="362"/>
      <c r="AE29" s="362"/>
      <c r="AF29" s="362"/>
      <c r="AG29" s="384">
        <f>SUM(AH29:AK29)</f>
        <v>0</v>
      </c>
      <c r="AH29" s="362"/>
      <c r="AI29" s="362"/>
      <c r="AJ29" s="362"/>
      <c r="AK29" s="362"/>
      <c r="AL29" s="384">
        <f>SUM(AM29:AP29)</f>
        <v>0</v>
      </c>
      <c r="AM29" s="362"/>
      <c r="AN29" s="362"/>
      <c r="AO29" s="362"/>
      <c r="AP29" s="362"/>
      <c r="AQ29" s="384">
        <f>SUM(AR29:AU29)</f>
        <v>0</v>
      </c>
      <c r="AR29" s="362"/>
      <c r="AS29" s="362"/>
      <c r="AT29" s="362"/>
      <c r="AU29" s="362"/>
      <c r="AV29" s="384">
        <f>SUM(AW29:AZ29)</f>
        <v>0</v>
      </c>
      <c r="AW29" s="362"/>
      <c r="AX29" s="362"/>
      <c r="AY29" s="362"/>
      <c r="AZ29" s="362"/>
      <c r="BA29" s="384">
        <f>SUM(BB29:BE29)</f>
        <v>0</v>
      </c>
      <c r="BB29" s="362"/>
      <c r="BC29" s="362"/>
      <c r="BD29" s="362"/>
      <c r="BE29" s="362"/>
    </row>
    <row r="30" spans="1:57" ht="16.5" thickBot="1" x14ac:dyDescent="0.25">
      <c r="A30" s="561" t="s">
        <v>3933</v>
      </c>
      <c r="B30" s="384">
        <f t="shared" si="3"/>
        <v>0</v>
      </c>
      <c r="C30" s="384">
        <f>SUM(D30:G30)</f>
        <v>0</v>
      </c>
      <c r="D30" s="362"/>
      <c r="E30" s="362"/>
      <c r="F30" s="362"/>
      <c r="G30" s="362"/>
      <c r="H30" s="384">
        <f>SUM(I30:L30)</f>
        <v>0</v>
      </c>
      <c r="I30" s="362"/>
      <c r="J30" s="362"/>
      <c r="K30" s="362"/>
      <c r="L30" s="362"/>
      <c r="M30" s="384">
        <f>SUM(N30:Q30)</f>
        <v>0</v>
      </c>
      <c r="N30" s="362"/>
      <c r="O30" s="362"/>
      <c r="P30" s="362"/>
      <c r="Q30" s="362"/>
      <c r="R30" s="384">
        <f>SUM(S30:V30)</f>
        <v>0</v>
      </c>
      <c r="S30" s="362"/>
      <c r="T30" s="362"/>
      <c r="U30" s="362"/>
      <c r="V30" s="362"/>
      <c r="W30" s="384">
        <f>SUM(X30:AA30)</f>
        <v>0</v>
      </c>
      <c r="X30" s="362"/>
      <c r="Y30" s="362"/>
      <c r="Z30" s="362"/>
      <c r="AA30" s="362"/>
      <c r="AB30" s="384">
        <f>SUM(AC30:AF30)</f>
        <v>0</v>
      </c>
      <c r="AC30" s="362"/>
      <c r="AD30" s="362"/>
      <c r="AE30" s="362"/>
      <c r="AF30" s="362"/>
      <c r="AG30" s="384">
        <f>SUM(AH30:AK30)</f>
        <v>0</v>
      </c>
      <c r="AH30" s="362"/>
      <c r="AI30" s="362"/>
      <c r="AJ30" s="362"/>
      <c r="AK30" s="362"/>
      <c r="AL30" s="384">
        <f>SUM(AM30:AP30)</f>
        <v>0</v>
      </c>
      <c r="AM30" s="362"/>
      <c r="AN30" s="362"/>
      <c r="AO30" s="362"/>
      <c r="AP30" s="362"/>
      <c r="AQ30" s="384">
        <f>SUM(AR30:AU30)</f>
        <v>0</v>
      </c>
      <c r="AR30" s="362"/>
      <c r="AS30" s="362"/>
      <c r="AT30" s="362"/>
      <c r="AU30" s="362"/>
      <c r="AV30" s="384">
        <f>SUM(AW30:AZ30)</f>
        <v>0</v>
      </c>
      <c r="AW30" s="362"/>
      <c r="AX30" s="362"/>
      <c r="AY30" s="362"/>
      <c r="AZ30" s="362"/>
      <c r="BA30" s="384">
        <f>SUM(BB30:BE30)</f>
        <v>0</v>
      </c>
      <c r="BB30" s="362"/>
      <c r="BC30" s="362"/>
      <c r="BD30" s="362"/>
      <c r="BE30" s="362"/>
    </row>
    <row r="31" spans="1:57" ht="31.5" x14ac:dyDescent="0.2">
      <c r="A31" s="562" t="s">
        <v>3934</v>
      </c>
      <c r="B31" s="388">
        <f t="shared" si="3"/>
        <v>0</v>
      </c>
      <c r="C31" s="388">
        <f>SUM(D31:G31)</f>
        <v>0</v>
      </c>
      <c r="D31" s="371">
        <f>D13-D14+D28+D29+D30</f>
        <v>0</v>
      </c>
      <c r="E31" s="371">
        <f>E13-E14+E28+E29+E30</f>
        <v>0</v>
      </c>
      <c r="F31" s="371">
        <f>F13-F14+F28+F29+F30</f>
        <v>0</v>
      </c>
      <c r="G31" s="371">
        <f>G13-G14+G28+G29+G30</f>
        <v>0</v>
      </c>
      <c r="H31" s="388">
        <f>SUM(I31:L31)</f>
        <v>0</v>
      </c>
      <c r="I31" s="371">
        <f>I13-I14+I28+I29+I30</f>
        <v>0</v>
      </c>
      <c r="J31" s="371">
        <f>J13-J14+J28+J29+J30</f>
        <v>0</v>
      </c>
      <c r="K31" s="371">
        <f>K13-K14+K28+K29+K30</f>
        <v>0</v>
      </c>
      <c r="L31" s="371">
        <f>L13-L14+L28+L29+L30</f>
        <v>0</v>
      </c>
      <c r="M31" s="388">
        <f>SUM(N31:Q31)</f>
        <v>0</v>
      </c>
      <c r="N31" s="371">
        <f>N13-N14+N28+N29+N30</f>
        <v>0</v>
      </c>
      <c r="O31" s="371">
        <f>O13-O14+O28+O29+O30</f>
        <v>0</v>
      </c>
      <c r="P31" s="371">
        <f>P13-P14+P28+P29+P30</f>
        <v>0</v>
      </c>
      <c r="Q31" s="371">
        <f>Q13-Q14+Q28+Q29+Q30</f>
        <v>0</v>
      </c>
      <c r="R31" s="388">
        <f>SUM(S31:V31)</f>
        <v>0</v>
      </c>
      <c r="S31" s="371">
        <f>S13-S14+S28+S29+S30</f>
        <v>0</v>
      </c>
      <c r="T31" s="371">
        <f>T13-T14+T28+T29+T30</f>
        <v>0</v>
      </c>
      <c r="U31" s="371">
        <f>U13-U14+U28+U29+U30</f>
        <v>0</v>
      </c>
      <c r="V31" s="371">
        <f>V13-V14+V28+V29+V30</f>
        <v>0</v>
      </c>
      <c r="W31" s="388">
        <f>SUM(X31:AA31)</f>
        <v>0</v>
      </c>
      <c r="X31" s="371">
        <f>X13-X14+X28+X29+X30</f>
        <v>0</v>
      </c>
      <c r="Y31" s="371">
        <f>Y13-Y14+Y28+Y29+Y30</f>
        <v>0</v>
      </c>
      <c r="Z31" s="371">
        <f>Z13-Z14+Z28+Z29+Z30</f>
        <v>0</v>
      </c>
      <c r="AA31" s="371">
        <f>AA13-AA14+AA28+AA29+AA30</f>
        <v>0</v>
      </c>
      <c r="AB31" s="388">
        <f>SUM(AC31:AF31)</f>
        <v>0</v>
      </c>
      <c r="AC31" s="371">
        <f>AC13-AC14+AC28+AC29+AC30</f>
        <v>0</v>
      </c>
      <c r="AD31" s="371">
        <f>AD13-AD14+AD28+AD29+AD30</f>
        <v>0</v>
      </c>
      <c r="AE31" s="371">
        <f>AE13-AE14+AE28+AE29+AE30</f>
        <v>0</v>
      </c>
      <c r="AF31" s="371">
        <f>AF13-AF14+AF28+AF29+AF30</f>
        <v>0</v>
      </c>
      <c r="AG31" s="388">
        <f>SUM(AH31:AK31)</f>
        <v>0</v>
      </c>
      <c r="AH31" s="371">
        <f>AH13-AH14+AH28+AH29+AH30</f>
        <v>0</v>
      </c>
      <c r="AI31" s="371">
        <f>AI13-AI14+AI28+AI29+AI30</f>
        <v>0</v>
      </c>
      <c r="AJ31" s="371">
        <f>AJ13-AJ14+AJ28+AJ29+AJ30</f>
        <v>0</v>
      </c>
      <c r="AK31" s="371">
        <f>AK13-AK14+AK28+AK29+AK30</f>
        <v>0</v>
      </c>
      <c r="AL31" s="388">
        <f>SUM(AM31:AP31)</f>
        <v>0</v>
      </c>
      <c r="AM31" s="371">
        <f>AM13-AM14+AM28+AM29+AM30</f>
        <v>0</v>
      </c>
      <c r="AN31" s="371">
        <f>AN13-AN14+AN28+AN29+AN30</f>
        <v>0</v>
      </c>
      <c r="AO31" s="371">
        <f>AO13-AO14+AO28+AO29+AO30</f>
        <v>0</v>
      </c>
      <c r="AP31" s="371">
        <f>AP13-AP14+AP28+AP29+AP30</f>
        <v>0</v>
      </c>
      <c r="AQ31" s="388">
        <f>SUM(AR31:AU31)</f>
        <v>0</v>
      </c>
      <c r="AR31" s="371">
        <f>AR13-AR14+AR28+AR29+AR30</f>
        <v>0</v>
      </c>
      <c r="AS31" s="371">
        <f>AS13-AS14+AS28+AS29+AS30</f>
        <v>0</v>
      </c>
      <c r="AT31" s="371">
        <f>AT13-AT14+AT28+AT29+AT30</f>
        <v>0</v>
      </c>
      <c r="AU31" s="371">
        <f>AU13-AU14+AU28+AU29+AU30</f>
        <v>0</v>
      </c>
      <c r="AV31" s="388">
        <f>SUM(AW31:AZ31)</f>
        <v>0</v>
      </c>
      <c r="AW31" s="371">
        <f>AW13-AW14+AW28+AW29+AW30</f>
        <v>0</v>
      </c>
      <c r="AX31" s="371">
        <f>AX13-AX14+AX28+AX29+AX30</f>
        <v>0</v>
      </c>
      <c r="AY31" s="371">
        <f>AY13-AY14+AY28+AY29+AY30</f>
        <v>0</v>
      </c>
      <c r="AZ31" s="371">
        <f>AZ13-AZ14+AZ28+AZ29+AZ30</f>
        <v>0</v>
      </c>
      <c r="BA31" s="388" t="e">
        <f>SUM(BB31:BE31)</f>
        <v>#REF!</v>
      </c>
      <c r="BB31" s="371" t="e">
        <f>BB13-BB14+BB28+BB29+BB30</f>
        <v>#REF!</v>
      </c>
      <c r="BC31" s="371" t="e">
        <f>BC13-BC14+BC28+BC29+BC30</f>
        <v>#REF!</v>
      </c>
      <c r="BD31" s="371" t="e">
        <f>BD13-BD14+BD28+BD29+BD30</f>
        <v>#REF!</v>
      </c>
      <c r="BE31" s="371" t="e">
        <f>BE13-BE14+BE28+BE29+BE30</f>
        <v>#REF!</v>
      </c>
    </row>
    <row r="32" spans="1:57" s="126" customFormat="1" ht="16.5" thickBot="1" x14ac:dyDescent="0.3">
      <c r="A32" s="273" t="s">
        <v>1562</v>
      </c>
      <c r="B32" s="384">
        <f t="shared" si="3"/>
        <v>0</v>
      </c>
      <c r="C32" s="384">
        <f>IF(((C31+0)&gt;0),C31+0,0)</f>
        <v>0</v>
      </c>
      <c r="D32" s="362">
        <f>IF(D42&gt;0,D42,0)</f>
        <v>0</v>
      </c>
      <c r="E32" s="362">
        <f>IF(E42&gt;0,E42,0)</f>
        <v>0</v>
      </c>
      <c r="F32" s="362">
        <f>IF(F42&gt;0,F42,0)</f>
        <v>0</v>
      </c>
      <c r="G32" s="362">
        <f>IF(G42&gt;0,G42,0)</f>
        <v>0</v>
      </c>
      <c r="H32" s="384">
        <f>IF(AND(H31&gt;0,H41&lt;0),0.5*H31,IF(((H31+C41)&gt;0),H31+C41,0))</f>
        <v>0</v>
      </c>
      <c r="I32" s="384">
        <f>IF(AND(I42&gt;0,$H41&lt;0),0.5*I31,IF(I42&gt;0, I42,0))</f>
        <v>0</v>
      </c>
      <c r="J32" s="384">
        <f>IF(AND(J42&gt;0,$H41&lt;0),0.5*J31,IF(J42&gt;0, J42,0))</f>
        <v>0</v>
      </c>
      <c r="K32" s="384">
        <f>IF(AND(K42&gt;0,$H41&lt;0),0.5*K31,IF(K42&gt;0, K42,0))</f>
        <v>0</v>
      </c>
      <c r="L32" s="384">
        <f>IF(AND(L42&gt;0,$H41&lt;0),0.5*L31,IF(L42&gt;0, L42,0))</f>
        <v>0</v>
      </c>
      <c r="M32" s="384">
        <f>IF(AND(M31&gt;0,M41&lt;0),0.5*M31,IF(((M31+H41)&gt;0),M31+H41,0))</f>
        <v>0</v>
      </c>
      <c r="N32" s="384">
        <f>IF(AND(N42&gt;0,$M41&lt;0),0.5*N31,IF(N42&gt;0, N42,0))</f>
        <v>0</v>
      </c>
      <c r="O32" s="384">
        <f>IF(AND(O42&gt;0,$M41&lt;0),0.5*O31,IF(O42&gt;0, O42,0))</f>
        <v>0</v>
      </c>
      <c r="P32" s="384">
        <f>IF(AND(P42&gt;0,$M41&lt;0),0.5*P31,IF(P42&gt;0, P42,0))</f>
        <v>0</v>
      </c>
      <c r="Q32" s="384">
        <f>IF(AND(Q42&gt;0,$M41&lt;0),0.5*Q31,IF(Q42&gt;0, Q42,0))</f>
        <v>0</v>
      </c>
      <c r="R32" s="384">
        <f>IF(AND(R31&gt;0,R41&lt;0),0.5*R31,IF(((R31+M41)&gt;0),R31+M41,0))</f>
        <v>0</v>
      </c>
      <c r="S32" s="384">
        <f>IF(AND(S42&gt;0,$R41&lt;0),0.5*S31,IF(S42&gt;0, S42,0))</f>
        <v>0</v>
      </c>
      <c r="T32" s="384">
        <f>IF(AND(T42&gt;0,$R41&lt;0),0.5*T31,IF(T42&gt;0, T42,0))</f>
        <v>0</v>
      </c>
      <c r="U32" s="384">
        <f>IF(AND(U42&gt;0,$R41&lt;0),0.5*U31,IF(U42&gt;0, U42,0))</f>
        <v>0</v>
      </c>
      <c r="V32" s="384">
        <f>IF(AND(V42&gt;0,$R41&lt;0),0.5*V31,IF(V42&gt;0, V42,0))</f>
        <v>0</v>
      </c>
      <c r="W32" s="384">
        <f>IF(AND(W31&gt;0,W41&lt;0),0.5*W31,IF(((W31+R41)&gt;0),W31+R41,0))</f>
        <v>0</v>
      </c>
      <c r="X32" s="384">
        <f>IF(AND(X42&gt;0,$W41&lt;0),0.5*X31,IF(X42&gt;0, X42,0))</f>
        <v>0</v>
      </c>
      <c r="Y32" s="384">
        <f>IF(AND(Y42&gt;0,$W41&lt;0),0.5*Y31,IF(Y42&gt;0, Y42,0))</f>
        <v>0</v>
      </c>
      <c r="Z32" s="384">
        <f>IF(AND(Z42&gt;0,$W41&lt;0),0.5*Z31,IF(Z42&gt;0, Z42,0))</f>
        <v>0</v>
      </c>
      <c r="AA32" s="384">
        <f>IF(AND(AA42&gt;0,$W41&lt;0),0.5*AA31,IF(AA42&gt;0, AA42,0))</f>
        <v>0</v>
      </c>
      <c r="AB32" s="384">
        <f>IF(AND(AB31&gt;0,AB41&lt;0),0.5*AB31,IF(((AB31+W41)&gt;0),AB31+W41,0))</f>
        <v>0</v>
      </c>
      <c r="AC32" s="384">
        <f>IF(AND(AC42&gt;0,$AB41&lt;0),0.5*AC31,IF(AC42&gt;0, AC42,0))</f>
        <v>0</v>
      </c>
      <c r="AD32" s="384">
        <f>IF(AND(AD42&gt;0,$AB41&lt;0),0.5*AD31,IF(AD42&gt;0, AD42,0))</f>
        <v>0</v>
      </c>
      <c r="AE32" s="384">
        <f>IF(AND(AE42&gt;0,$AB41&lt;0),0.5*AE31,IF(AE42&gt;0, AE42,0))</f>
        <v>0</v>
      </c>
      <c r="AF32" s="384">
        <f>IF(AND(AF42&gt;0,$AB41&lt;0),0.5*AF31,IF(AF42&gt;0, AF42,0))</f>
        <v>0</v>
      </c>
      <c r="AG32" s="384">
        <f>IF(AND(AG31&gt;0,AG41&lt;0),0.5*AG31,IF(((AG31+AB41)&gt;0),AG31+AB41,0))</f>
        <v>0</v>
      </c>
      <c r="AH32" s="384">
        <f>IF(AND(AH42&gt;0,$AG41&lt;0),0.5*AH31,IF(AH42&gt;0, AH42,0))</f>
        <v>0</v>
      </c>
      <c r="AI32" s="384">
        <f>IF(AND(AI42&gt;0,$AG41&lt;0),0.5*AI31,IF(AI42&gt;0, AI42,0))</f>
        <v>0</v>
      </c>
      <c r="AJ32" s="384">
        <f>IF(AND(AJ42&gt;0,$AG41&lt;0),0.5*AJ31,IF(AJ42&gt;0, AJ42,0))</f>
        <v>0</v>
      </c>
      <c r="AK32" s="384">
        <f>IF(AND(AK42&gt;0,$AG41&lt;0),0.5*AK31,IF(AK42&gt;0, AK42,0))</f>
        <v>0</v>
      </c>
      <c r="AL32" s="384">
        <f>IF(AND(AL31&gt;0,AL41&lt;0),0.5*AL31,IF(((AL31+AG41)&gt;0),AL31+AG41,0))</f>
        <v>0</v>
      </c>
      <c r="AM32" s="384">
        <f>IF(AND(AM42&gt;0,$AL41&lt;0),0.5*AM31,IF(AM42&gt;0, AM42,0))</f>
        <v>0</v>
      </c>
      <c r="AN32" s="384">
        <f>IF(AND(AN42&gt;0,$AL41&lt;0),0.5*AN31,IF(AN42&gt;0, AN42,0))</f>
        <v>0</v>
      </c>
      <c r="AO32" s="384">
        <f>IF(AND(AO42&gt;0,$AL41&lt;0),0.5*AO31,IF(AO42&gt;0, AO42,0))</f>
        <v>0</v>
      </c>
      <c r="AP32" s="384">
        <f>IF(AND(AP42&gt;0,$AL41&lt;0),0.5*AP31,IF(AP42&gt;0, AP42,0))</f>
        <v>0</v>
      </c>
      <c r="AQ32" s="384">
        <f>IF(AND(AQ31&gt;0,AQ41&lt;0),0.5*AQ31,IF(((AQ31+AL41)&gt;0),AQ31+AL41,0))</f>
        <v>0</v>
      </c>
      <c r="AR32" s="384">
        <f>IF(AND(AR42&gt;0,$AQ41&lt;0),0.5*AR31,IF(AR42&gt;0, AR42,0))</f>
        <v>0</v>
      </c>
      <c r="AS32" s="384">
        <f>IF(AND(AS42&gt;0,$AQ41&lt;0),0.5*AS31,IF(AS42&gt;0, AS42,0))</f>
        <v>0</v>
      </c>
      <c r="AT32" s="384">
        <f>IF(AND(AT42&gt;0,$AQ41&lt;0),0.5*AT31,IF(AT42&gt;0, AT42,0))</f>
        <v>0</v>
      </c>
      <c r="AU32" s="384">
        <f>IF(AND(AU42&gt;0,$AQ41&lt;0),0.5*AU31,IF(AU42&gt;0, AU42,0))</f>
        <v>0</v>
      </c>
      <c r="AV32" s="384">
        <f>IF(AND(AV31&gt;0,AV41&lt;0),0.5*AV31,IF(((AV31+AQ41)&gt;0),AV31+AQ41,0))</f>
        <v>0</v>
      </c>
      <c r="AW32" s="384">
        <f>IF(AND(AW42&gt;0,$AV41&lt;0),0.5*AW31,IF(AW42&gt;0, AW42,0))</f>
        <v>0</v>
      </c>
      <c r="AX32" s="384">
        <f>IF(AND(AX42&gt;0,$AV41&lt;0),0.5*AX31,IF(AX42&gt;0, AX42,0))</f>
        <v>0</v>
      </c>
      <c r="AY32" s="384">
        <f>IF(AND(AY42&gt;0,$AV41&lt;0),0.5*AY31,IF(AY42&gt;0, AY42,0))</f>
        <v>0</v>
      </c>
      <c r="AZ32" s="384">
        <f>IF(AND(AZ42&gt;0,$AV41&lt;0),0.5*AZ31,IF(AZ42&gt;0, AZ42,0))</f>
        <v>0</v>
      </c>
      <c r="BA32" s="384" t="e">
        <f>IF(AND(BA31&gt;0,BA41&lt;0),0.5*BA31,IF(((BA31+#REF!)&gt;0),BA31+#REF!,0))</f>
        <v>#REF!</v>
      </c>
      <c r="BB32" s="384" t="e">
        <f>IF(AND(BB42&gt;0,$BA41&lt;0),0.5*BB31,IF(BB42&gt;0, BB42,0))</f>
        <v>#REF!</v>
      </c>
      <c r="BC32" s="384" t="e">
        <f>IF(AND(BC42&gt;0,$BA41&lt;0),0.5*BC31,IF(BC42&gt;0, BC42,0))</f>
        <v>#REF!</v>
      </c>
      <c r="BD32" s="384" t="e">
        <f>IF(AND(BD42&gt;0,$BA41&lt;0),0.5*BD31,IF(BD42&gt;0, BD42,0))</f>
        <v>#REF!</v>
      </c>
      <c r="BE32" s="384" t="e">
        <f>IF(AND(BE42&gt;0,$BA41&lt;0),0.5*BE31,IF(BE42&gt;0, BE42,0))</f>
        <v>#REF!</v>
      </c>
    </row>
    <row r="33" spans="1:57" s="126" customFormat="1" ht="16.5" thickBot="1" x14ac:dyDescent="0.3">
      <c r="A33" s="271" t="s">
        <v>1563</v>
      </c>
      <c r="B33" s="384">
        <f t="shared" si="3"/>
        <v>0</v>
      </c>
      <c r="C33" s="384">
        <f>C32*'налоговые ставки'!$C$6</f>
        <v>0</v>
      </c>
      <c r="D33" s="362">
        <f>D32*'налоговые ставки'!$C$6</f>
        <v>0</v>
      </c>
      <c r="E33" s="362">
        <f>E32*'налоговые ставки'!$C$6-D33</f>
        <v>0</v>
      </c>
      <c r="F33" s="362">
        <f>F32*'налоговые ставки'!$C$6-E33-D33</f>
        <v>0</v>
      </c>
      <c r="G33" s="362">
        <f>G32*'налоговые ставки'!$C$6-D33-E33-F33</f>
        <v>0</v>
      </c>
      <c r="H33" s="384">
        <f>H32*'налоговые ставки'!$C$6</f>
        <v>0</v>
      </c>
      <c r="I33" s="362">
        <f>I32*'налоговые ставки'!$C$6</f>
        <v>0</v>
      </c>
      <c r="J33" s="362">
        <f>J32*'налоговые ставки'!$C$6-I33</f>
        <v>0</v>
      </c>
      <c r="K33" s="362">
        <f>K32*'налоговые ставки'!$C$6-I33-J33</f>
        <v>0</v>
      </c>
      <c r="L33" s="362">
        <f>L32*'налоговые ставки'!$C$6-I33-J33-K33</f>
        <v>0</v>
      </c>
      <c r="M33" s="384">
        <f>M32*'налоговые ставки'!$C$6</f>
        <v>0</v>
      </c>
      <c r="N33" s="362">
        <f>N32*'налоговые ставки'!$C$6</f>
        <v>0</v>
      </c>
      <c r="O33" s="362">
        <f>O32*'налоговые ставки'!$C$6-N33</f>
        <v>0</v>
      </c>
      <c r="P33" s="362">
        <f>P32*'налоговые ставки'!$C$6-N33-O33</f>
        <v>0</v>
      </c>
      <c r="Q33" s="362">
        <f>Q32*'налоговые ставки'!$C$6-N33-O33-P33</f>
        <v>0</v>
      </c>
      <c r="R33" s="384">
        <f>R32*'налоговые ставки'!$C$6</f>
        <v>0</v>
      </c>
      <c r="S33" s="362">
        <f>S32*'налоговые ставки'!$C$6</f>
        <v>0</v>
      </c>
      <c r="T33" s="362">
        <f>T32*'налоговые ставки'!$C$6-S33</f>
        <v>0</v>
      </c>
      <c r="U33" s="362">
        <f>U32*'налоговые ставки'!$C$6-S33-T33</f>
        <v>0</v>
      </c>
      <c r="V33" s="362">
        <f>V32*'налоговые ставки'!$C$6-S33-T33-U33</f>
        <v>0</v>
      </c>
      <c r="W33" s="384">
        <f>W32*'налоговые ставки'!$C$6</f>
        <v>0</v>
      </c>
      <c r="X33" s="362">
        <f>X32*'налоговые ставки'!$C$6</f>
        <v>0</v>
      </c>
      <c r="Y33" s="362">
        <f>Y32*'налоговые ставки'!$C$6-X33</f>
        <v>0</v>
      </c>
      <c r="Z33" s="362">
        <f>Z32*'налоговые ставки'!$C$6-X33-Y33</f>
        <v>0</v>
      </c>
      <c r="AA33" s="362">
        <f>AA32*'налоговые ставки'!$C$6-X33-Y33-Z33</f>
        <v>0</v>
      </c>
      <c r="AB33" s="384">
        <f>AB32*'налоговые ставки'!$C$6</f>
        <v>0</v>
      </c>
      <c r="AC33" s="362">
        <f>AC32*'налоговые ставки'!$C$6</f>
        <v>0</v>
      </c>
      <c r="AD33" s="362">
        <f>AD32*'налоговые ставки'!$C$6-AC33</f>
        <v>0</v>
      </c>
      <c r="AE33" s="362">
        <f>AE32*'налоговые ставки'!$C$6-AC33-AD33</f>
        <v>0</v>
      </c>
      <c r="AF33" s="362">
        <f>AF32*'налоговые ставки'!$C$6-AC33-AD33-AE33</f>
        <v>0</v>
      </c>
      <c r="AG33" s="384">
        <f>AG32*'налоговые ставки'!$C$6</f>
        <v>0</v>
      </c>
      <c r="AH33" s="362">
        <f>AH32*'налоговые ставки'!$C$6</f>
        <v>0</v>
      </c>
      <c r="AI33" s="362">
        <f>AI32*'налоговые ставки'!$C$6-AH33</f>
        <v>0</v>
      </c>
      <c r="AJ33" s="362">
        <f>AJ32*'налоговые ставки'!$C$6-AH33-AI33</f>
        <v>0</v>
      </c>
      <c r="AK33" s="362">
        <f>AK32*'налоговые ставки'!$C$6-AH33-AI33-AJ33</f>
        <v>0</v>
      </c>
      <c r="AL33" s="384">
        <f>AL32*'налоговые ставки'!$C$6</f>
        <v>0</v>
      </c>
      <c r="AM33" s="362">
        <f>AM32*'налоговые ставки'!$C$6</f>
        <v>0</v>
      </c>
      <c r="AN33" s="362">
        <f>AN32*'налоговые ставки'!$C$6-AM33</f>
        <v>0</v>
      </c>
      <c r="AO33" s="362">
        <f>AO32*'налоговые ставки'!$C$6-AM33-AN33</f>
        <v>0</v>
      </c>
      <c r="AP33" s="362">
        <f>AP32*'налоговые ставки'!$C$6-AM33-AN33-AO33</f>
        <v>0</v>
      </c>
      <c r="AQ33" s="384">
        <f>AQ32*'налоговые ставки'!$C$6</f>
        <v>0</v>
      </c>
      <c r="AR33" s="362">
        <f>AR32*'налоговые ставки'!$C$6</f>
        <v>0</v>
      </c>
      <c r="AS33" s="362">
        <f>AS32*'налоговые ставки'!$C$6-AR33</f>
        <v>0</v>
      </c>
      <c r="AT33" s="362">
        <f>AT32*'налоговые ставки'!$C$6-AR33-AS33</f>
        <v>0</v>
      </c>
      <c r="AU33" s="362">
        <f>AU32*'налоговые ставки'!$C$6-AR33-AS33-AT33</f>
        <v>0</v>
      </c>
      <c r="AV33" s="384">
        <f>AV32*'налоговые ставки'!$C$6</f>
        <v>0</v>
      </c>
      <c r="AW33" s="362">
        <f>AW32*'налоговые ставки'!$C$6</f>
        <v>0</v>
      </c>
      <c r="AX33" s="362">
        <f>AX32*'налоговые ставки'!$C$6-AW33</f>
        <v>0</v>
      </c>
      <c r="AY33" s="362">
        <f>AY32*'налоговые ставки'!$C$6-AW33-AX33</f>
        <v>0</v>
      </c>
      <c r="AZ33" s="362">
        <f>AZ32*'налоговые ставки'!$C$6-AW33-AX33-AY33</f>
        <v>0</v>
      </c>
      <c r="BA33" s="384" t="e">
        <f>BA32*'налоговые ставки'!$C$6</f>
        <v>#REF!</v>
      </c>
      <c r="BB33" s="362" t="e">
        <f>BB32*'налоговые ставки'!$C$6</f>
        <v>#REF!</v>
      </c>
      <c r="BC33" s="362" t="e">
        <f>BC32*'налоговые ставки'!$C$6-BB33</f>
        <v>#REF!</v>
      </c>
      <c r="BD33" s="362" t="e">
        <f>BD32*'налоговые ставки'!$C$6-BB33-BC33</f>
        <v>#REF!</v>
      </c>
      <c r="BE33" s="362" t="e">
        <f>BE32*'налоговые ставки'!$C$6-BB33-BC33-BD33</f>
        <v>#REF!</v>
      </c>
    </row>
    <row r="34" spans="1:57" s="126" customFormat="1" ht="16.5" thickBot="1" x14ac:dyDescent="0.3">
      <c r="A34" s="273" t="s">
        <v>3846</v>
      </c>
      <c r="B34" s="384">
        <f t="shared" si="3"/>
        <v>0</v>
      </c>
      <c r="C34" s="384">
        <f>C31-C33</f>
        <v>0</v>
      </c>
      <c r="D34" s="362">
        <f>D31-D33</f>
        <v>0</v>
      </c>
      <c r="E34" s="362">
        <f t="shared" ref="E34:BE34" si="15">E31-E33</f>
        <v>0</v>
      </c>
      <c r="F34" s="362">
        <f t="shared" si="15"/>
        <v>0</v>
      </c>
      <c r="G34" s="362">
        <f>G31-G33</f>
        <v>0</v>
      </c>
      <c r="H34" s="384">
        <f>H31-H33</f>
        <v>0</v>
      </c>
      <c r="I34" s="362">
        <f>I31-I33</f>
        <v>0</v>
      </c>
      <c r="J34" s="362">
        <f t="shared" si="15"/>
        <v>0</v>
      </c>
      <c r="K34" s="362">
        <f t="shared" si="15"/>
        <v>0</v>
      </c>
      <c r="L34" s="362">
        <f t="shared" si="15"/>
        <v>0</v>
      </c>
      <c r="M34" s="384">
        <f>M31-M33</f>
        <v>0</v>
      </c>
      <c r="N34" s="362">
        <f t="shared" si="15"/>
        <v>0</v>
      </c>
      <c r="O34" s="362">
        <f t="shared" si="15"/>
        <v>0</v>
      </c>
      <c r="P34" s="362">
        <f t="shared" si="15"/>
        <v>0</v>
      </c>
      <c r="Q34" s="362">
        <f t="shared" si="15"/>
        <v>0</v>
      </c>
      <c r="R34" s="384">
        <f t="shared" si="15"/>
        <v>0</v>
      </c>
      <c r="S34" s="362">
        <f t="shared" si="15"/>
        <v>0</v>
      </c>
      <c r="T34" s="362">
        <f t="shared" si="15"/>
        <v>0</v>
      </c>
      <c r="U34" s="362">
        <f t="shared" si="15"/>
        <v>0</v>
      </c>
      <c r="V34" s="362">
        <f t="shared" si="15"/>
        <v>0</v>
      </c>
      <c r="W34" s="384">
        <f t="shared" si="15"/>
        <v>0</v>
      </c>
      <c r="X34" s="362">
        <f t="shared" si="15"/>
        <v>0</v>
      </c>
      <c r="Y34" s="362">
        <f t="shared" si="15"/>
        <v>0</v>
      </c>
      <c r="Z34" s="362">
        <f t="shared" si="15"/>
        <v>0</v>
      </c>
      <c r="AA34" s="362">
        <f t="shared" si="15"/>
        <v>0</v>
      </c>
      <c r="AB34" s="384">
        <f t="shared" si="15"/>
        <v>0</v>
      </c>
      <c r="AC34" s="362">
        <f t="shared" si="15"/>
        <v>0</v>
      </c>
      <c r="AD34" s="362">
        <f t="shared" si="15"/>
        <v>0</v>
      </c>
      <c r="AE34" s="362">
        <f t="shared" si="15"/>
        <v>0</v>
      </c>
      <c r="AF34" s="362">
        <f t="shared" si="15"/>
        <v>0</v>
      </c>
      <c r="AG34" s="384">
        <f t="shared" si="15"/>
        <v>0</v>
      </c>
      <c r="AH34" s="362">
        <f t="shared" si="15"/>
        <v>0</v>
      </c>
      <c r="AI34" s="362">
        <f t="shared" si="15"/>
        <v>0</v>
      </c>
      <c r="AJ34" s="362">
        <f t="shared" si="15"/>
        <v>0</v>
      </c>
      <c r="AK34" s="362">
        <f t="shared" si="15"/>
        <v>0</v>
      </c>
      <c r="AL34" s="384">
        <f t="shared" si="15"/>
        <v>0</v>
      </c>
      <c r="AM34" s="362">
        <f t="shared" si="15"/>
        <v>0</v>
      </c>
      <c r="AN34" s="362">
        <f t="shared" si="15"/>
        <v>0</v>
      </c>
      <c r="AO34" s="362">
        <f t="shared" si="15"/>
        <v>0</v>
      </c>
      <c r="AP34" s="362">
        <f t="shared" si="15"/>
        <v>0</v>
      </c>
      <c r="AQ34" s="384">
        <f t="shared" si="15"/>
        <v>0</v>
      </c>
      <c r="AR34" s="362">
        <f t="shared" si="15"/>
        <v>0</v>
      </c>
      <c r="AS34" s="362">
        <f t="shared" si="15"/>
        <v>0</v>
      </c>
      <c r="AT34" s="362">
        <f t="shared" si="15"/>
        <v>0</v>
      </c>
      <c r="AU34" s="362">
        <f t="shared" si="15"/>
        <v>0</v>
      </c>
      <c r="AV34" s="384">
        <f t="shared" si="15"/>
        <v>0</v>
      </c>
      <c r="AW34" s="362">
        <f t="shared" si="15"/>
        <v>0</v>
      </c>
      <c r="AX34" s="362">
        <f t="shared" si="15"/>
        <v>0</v>
      </c>
      <c r="AY34" s="362">
        <f t="shared" si="15"/>
        <v>0</v>
      </c>
      <c r="AZ34" s="362">
        <f t="shared" si="15"/>
        <v>0</v>
      </c>
      <c r="BA34" s="384" t="e">
        <f t="shared" si="15"/>
        <v>#REF!</v>
      </c>
      <c r="BB34" s="362" t="e">
        <f t="shared" si="15"/>
        <v>#REF!</v>
      </c>
      <c r="BC34" s="362" t="e">
        <f t="shared" si="15"/>
        <v>#REF!</v>
      </c>
      <c r="BD34" s="362" t="e">
        <f t="shared" si="15"/>
        <v>#REF!</v>
      </c>
      <c r="BE34" s="362" t="e">
        <f t="shared" si="15"/>
        <v>#REF!</v>
      </c>
    </row>
    <row r="35" spans="1:57" ht="48" thickBot="1" x14ac:dyDescent="0.25">
      <c r="A35" s="284" t="s">
        <v>3586</v>
      </c>
      <c r="B35" s="389">
        <f t="shared" si="3"/>
        <v>0</v>
      </c>
      <c r="C35" s="389">
        <f t="shared" si="4"/>
        <v>0</v>
      </c>
      <c r="D35" s="362">
        <f>(D15+D19)*'налоговые ставки'!$C$5</f>
        <v>0</v>
      </c>
      <c r="E35" s="362">
        <f>(E15+E19)*'налоговые ставки'!$C$5</f>
        <v>0</v>
      </c>
      <c r="F35" s="362">
        <f>(F15+F19)*'налоговые ставки'!$C$5</f>
        <v>0</v>
      </c>
      <c r="G35" s="362">
        <f>(G15+G19)*'налоговые ставки'!$C$5</f>
        <v>0</v>
      </c>
      <c r="H35" s="389">
        <f t="shared" si="5"/>
        <v>0</v>
      </c>
      <c r="I35" s="362">
        <f>(I15+I19)*'налоговые ставки'!$C$5</f>
        <v>0</v>
      </c>
      <c r="J35" s="362">
        <f>(J15+J19)*'налоговые ставки'!$C$5</f>
        <v>0</v>
      </c>
      <c r="K35" s="362">
        <f>(K15+K19)*'налоговые ставки'!$C$5</f>
        <v>0</v>
      </c>
      <c r="L35" s="362">
        <f>(L15+L19)*'налоговые ставки'!$C$5</f>
        <v>0</v>
      </c>
      <c r="M35" s="389">
        <f t="shared" si="6"/>
        <v>0</v>
      </c>
      <c r="N35" s="362">
        <f>(N15+N19)*'налоговые ставки'!$C$5</f>
        <v>0</v>
      </c>
      <c r="O35" s="362">
        <f>(O15+O19)*'налоговые ставки'!$C$5</f>
        <v>0</v>
      </c>
      <c r="P35" s="362">
        <f>(P15+P19)*'налоговые ставки'!$C$5</f>
        <v>0</v>
      </c>
      <c r="Q35" s="362">
        <f>(Q15+Q19)*'налоговые ставки'!$C$5</f>
        <v>0</v>
      </c>
      <c r="R35" s="389">
        <f t="shared" si="7"/>
        <v>0</v>
      </c>
      <c r="S35" s="362">
        <f>(S15+S19)*'налоговые ставки'!$C$5</f>
        <v>0</v>
      </c>
      <c r="T35" s="362">
        <f>(T15+T19)*'налоговые ставки'!$C$5</f>
        <v>0</v>
      </c>
      <c r="U35" s="362">
        <f>(U15+U19)*'налоговые ставки'!$C$5</f>
        <v>0</v>
      </c>
      <c r="V35" s="362">
        <f>(V15+V19)*'налоговые ставки'!$C$5</f>
        <v>0</v>
      </c>
      <c r="W35" s="389">
        <f t="shared" si="8"/>
        <v>0</v>
      </c>
      <c r="X35" s="362">
        <f>(X15+X19)*'налоговые ставки'!$C$5</f>
        <v>0</v>
      </c>
      <c r="Y35" s="362">
        <f>(Y15+Y19)*'налоговые ставки'!$C$5</f>
        <v>0</v>
      </c>
      <c r="Z35" s="362">
        <f>(Z15+Z19)*'налоговые ставки'!$C$5</f>
        <v>0</v>
      </c>
      <c r="AA35" s="362">
        <f>(AA15+AA19)*'налоговые ставки'!$C$5</f>
        <v>0</v>
      </c>
      <c r="AB35" s="389">
        <f t="shared" si="9"/>
        <v>0</v>
      </c>
      <c r="AC35" s="362">
        <f>(AC15+AC19)*'налоговые ставки'!$C$5</f>
        <v>0</v>
      </c>
      <c r="AD35" s="362">
        <f>(AD15+AD19)*'налоговые ставки'!$C$5</f>
        <v>0</v>
      </c>
      <c r="AE35" s="362">
        <f>(AE15+AE19)*'налоговые ставки'!$C$5</f>
        <v>0</v>
      </c>
      <c r="AF35" s="362">
        <f>(AF15+AF19)*'налоговые ставки'!$C$5</f>
        <v>0</v>
      </c>
      <c r="AG35" s="389">
        <f t="shared" si="10"/>
        <v>0</v>
      </c>
      <c r="AH35" s="362">
        <f>(AH15+AH19)*'налоговые ставки'!$C$5</f>
        <v>0</v>
      </c>
      <c r="AI35" s="362">
        <f>(AI15+AI19)*'налоговые ставки'!$C$5</f>
        <v>0</v>
      </c>
      <c r="AJ35" s="362">
        <f>(AJ15+AJ19)*'налоговые ставки'!$C$5</f>
        <v>0</v>
      </c>
      <c r="AK35" s="362">
        <f>(AK15+AK19)*'налоговые ставки'!$C$5</f>
        <v>0</v>
      </c>
      <c r="AL35" s="389">
        <f t="shared" si="11"/>
        <v>0</v>
      </c>
      <c r="AM35" s="362">
        <f>(AM15+AM19)*'налоговые ставки'!$C$5</f>
        <v>0</v>
      </c>
      <c r="AN35" s="362">
        <f>(AN15+AN19)*'налоговые ставки'!$C$5</f>
        <v>0</v>
      </c>
      <c r="AO35" s="362">
        <f>(AO15+AO19)*'налоговые ставки'!$C$5</f>
        <v>0</v>
      </c>
      <c r="AP35" s="362">
        <f>(AP15+AP19)*'налоговые ставки'!$C$5</f>
        <v>0</v>
      </c>
      <c r="AQ35" s="389">
        <f t="shared" si="12"/>
        <v>0</v>
      </c>
      <c r="AR35" s="362">
        <f>(AR15+AR19)*'налоговые ставки'!$C$5</f>
        <v>0</v>
      </c>
      <c r="AS35" s="362">
        <f>(AS15+AS19)*'налоговые ставки'!$C$5</f>
        <v>0</v>
      </c>
      <c r="AT35" s="362">
        <f>(AT15+AT19)*'налоговые ставки'!$C$5</f>
        <v>0</v>
      </c>
      <c r="AU35" s="362">
        <f>(AU15+AU19)*'налоговые ставки'!$C$5</f>
        <v>0</v>
      </c>
      <c r="AV35" s="389">
        <f t="shared" si="13"/>
        <v>0</v>
      </c>
      <c r="AW35" s="362">
        <f>(AW15+AW19)*'налоговые ставки'!$C$5</f>
        <v>0</v>
      </c>
      <c r="AX35" s="362">
        <f>(AX15+AX19)*'налоговые ставки'!$C$5</f>
        <v>0</v>
      </c>
      <c r="AY35" s="362">
        <f>(AY15+AY19)*'налоговые ставки'!$C$5</f>
        <v>0</v>
      </c>
      <c r="AZ35" s="362">
        <f>(AZ15+AZ19)*'налоговые ставки'!$C$5</f>
        <v>0</v>
      </c>
      <c r="BA35" s="389" t="e">
        <f t="shared" si="14"/>
        <v>#REF!</v>
      </c>
      <c r="BB35" s="362" t="e">
        <f>(BB15+BB19)*'налоговые ставки'!$C$5</f>
        <v>#REF!</v>
      </c>
      <c r="BC35" s="362" t="e">
        <f>(BC15+BC19)*'налоговые ставки'!$C$5</f>
        <v>#REF!</v>
      </c>
      <c r="BD35" s="362" t="e">
        <f>(BD15+BD19)*'налоговые ставки'!$C$5</f>
        <v>#REF!</v>
      </c>
      <c r="BE35" s="362" t="e">
        <f>(BE15+BE19)*'налоговые ставки'!$C$5</f>
        <v>#REF!</v>
      </c>
    </row>
    <row r="36" spans="1:57" ht="48" thickBot="1" x14ac:dyDescent="0.25">
      <c r="A36" s="284" t="s">
        <v>3587</v>
      </c>
      <c r="B36" s="390">
        <f t="shared" si="3"/>
        <v>0</v>
      </c>
      <c r="C36" s="390">
        <f t="shared" si="4"/>
        <v>0</v>
      </c>
      <c r="D36" s="362">
        <f>Инвестиции!G12+Инвестиции!G14+Инвестиции!G16</f>
        <v>0</v>
      </c>
      <c r="E36" s="362">
        <f>Инвестиции!H12+Инвестиции!H14+Инвестиции!H16</f>
        <v>0</v>
      </c>
      <c r="F36" s="362">
        <f>Инвестиции!I12+Инвестиции!I14+Инвестиции!I16</f>
        <v>0</v>
      </c>
      <c r="G36" s="362">
        <f>Инвестиции!J12+Инвестиции!J14+Инвестиции!J16</f>
        <v>0</v>
      </c>
      <c r="H36" s="390">
        <f t="shared" si="5"/>
        <v>0</v>
      </c>
      <c r="I36" s="362">
        <f>Инвестиции!L12+Инвестиции!L14+Инвестиции!L16</f>
        <v>0</v>
      </c>
      <c r="J36" s="362">
        <f>Инвестиции!M12+Инвестиции!M14+Инвестиции!M16</f>
        <v>0</v>
      </c>
      <c r="K36" s="362">
        <f>Инвестиции!N12+Инвестиции!N14+Инвестиции!N16</f>
        <v>0</v>
      </c>
      <c r="L36" s="362">
        <f>Инвестиции!O12+Инвестиции!O14+Инвестиции!O16</f>
        <v>0</v>
      </c>
      <c r="M36" s="390">
        <f t="shared" si="6"/>
        <v>0</v>
      </c>
      <c r="N36" s="362">
        <f>Инвестиции!Q12+Инвестиции!Q14+Инвестиции!Q16</f>
        <v>0</v>
      </c>
      <c r="O36" s="362">
        <f>Инвестиции!R12+Инвестиции!R14+Инвестиции!R16</f>
        <v>0</v>
      </c>
      <c r="P36" s="362">
        <f>Инвестиции!S12+Инвестиции!S14+Инвестиции!S16</f>
        <v>0</v>
      </c>
      <c r="Q36" s="362">
        <f>Инвестиции!T12+Инвестиции!T14+Инвестиции!T16</f>
        <v>0</v>
      </c>
      <c r="R36" s="390">
        <f t="shared" si="7"/>
        <v>0</v>
      </c>
      <c r="S36" s="362">
        <f>Инвестиции!V12+Инвестиции!V14+Инвестиции!V16</f>
        <v>0</v>
      </c>
      <c r="T36" s="362">
        <f>Инвестиции!W12+Инвестиции!W14+Инвестиции!W16</f>
        <v>0</v>
      </c>
      <c r="U36" s="362">
        <f>Инвестиции!X12+Инвестиции!X14+Инвестиции!X16</f>
        <v>0</v>
      </c>
      <c r="V36" s="362">
        <f>Инвестиции!Y12+Инвестиции!Y14+Инвестиции!Y16</f>
        <v>0</v>
      </c>
      <c r="W36" s="390">
        <f t="shared" si="8"/>
        <v>0</v>
      </c>
      <c r="X36" s="362">
        <f>Инвестиции!AA12+Инвестиции!AA14+Инвестиции!AA16</f>
        <v>0</v>
      </c>
      <c r="Y36" s="362">
        <f>Инвестиции!AB12+Инвестиции!AB14+Инвестиции!AB16</f>
        <v>0</v>
      </c>
      <c r="Z36" s="362">
        <f>Инвестиции!AC12+Инвестиции!AC14+Инвестиции!AC16</f>
        <v>0</v>
      </c>
      <c r="AA36" s="362">
        <f>Инвестиции!AD12+Инвестиции!AD14+Инвестиции!AD16</f>
        <v>0</v>
      </c>
      <c r="AB36" s="390">
        <f t="shared" si="9"/>
        <v>0</v>
      </c>
      <c r="AC36" s="362">
        <f>Инвестиции!AF12+Инвестиции!AF14+Инвестиции!AF16</f>
        <v>0</v>
      </c>
      <c r="AD36" s="362">
        <f>Инвестиции!AG12+Инвестиции!AG14+Инвестиции!AG16</f>
        <v>0</v>
      </c>
      <c r="AE36" s="362">
        <f>Инвестиции!AH12+Инвестиции!AH14+Инвестиции!AH16</f>
        <v>0</v>
      </c>
      <c r="AF36" s="362">
        <f>Инвестиции!AI12+Инвестиции!AI14+Инвестиции!AI16</f>
        <v>0</v>
      </c>
      <c r="AG36" s="390">
        <f t="shared" si="10"/>
        <v>0</v>
      </c>
      <c r="AH36" s="362">
        <f>Инвестиции!AK12+Инвестиции!AK14+Инвестиции!AK16</f>
        <v>0</v>
      </c>
      <c r="AI36" s="362">
        <f>Инвестиции!AL12+Инвестиции!AL14+Инвестиции!AL16</f>
        <v>0</v>
      </c>
      <c r="AJ36" s="362">
        <f>Инвестиции!AM12+Инвестиции!AM14+Инвестиции!AM16</f>
        <v>0</v>
      </c>
      <c r="AK36" s="362">
        <f>Инвестиции!AN12+Инвестиции!AN14+Инвестиции!AN16</f>
        <v>0</v>
      </c>
      <c r="AL36" s="390">
        <f t="shared" si="11"/>
        <v>0</v>
      </c>
      <c r="AM36" s="362">
        <f>Инвестиции!AP12+Инвестиции!AP14+Инвестиции!AP16</f>
        <v>0</v>
      </c>
      <c r="AN36" s="362">
        <f>Инвестиции!AQ12+Инвестиции!AQ14+Инвестиции!AQ16</f>
        <v>0</v>
      </c>
      <c r="AO36" s="362">
        <f>Инвестиции!AR12+Инвестиции!AR14+Инвестиции!AR16</f>
        <v>0</v>
      </c>
      <c r="AP36" s="362">
        <f>Инвестиции!AS12+Инвестиции!AS14+Инвестиции!AS16</f>
        <v>0</v>
      </c>
      <c r="AQ36" s="390">
        <f t="shared" si="12"/>
        <v>0</v>
      </c>
      <c r="AR36" s="362">
        <f>Инвестиции!AU12+Инвестиции!AU14+Инвестиции!AU16</f>
        <v>0</v>
      </c>
      <c r="AS36" s="362">
        <f>Инвестиции!AV12+Инвестиции!AV14+Инвестиции!AV16</f>
        <v>0</v>
      </c>
      <c r="AT36" s="362">
        <f>Инвестиции!AW12+Инвестиции!AW14+Инвестиции!AW16</f>
        <v>0</v>
      </c>
      <c r="AU36" s="362">
        <f>Инвестиции!AX12+Инвестиции!AX14+Инвестиции!AX16</f>
        <v>0</v>
      </c>
      <c r="AV36" s="390">
        <f t="shared" si="13"/>
        <v>0</v>
      </c>
      <c r="AW36" s="362">
        <f>Инвестиции!AZ12+Инвестиции!AZ14+Инвестиции!AZ16</f>
        <v>0</v>
      </c>
      <c r="AX36" s="362">
        <f>Инвестиции!BA12+Инвестиции!BA14+Инвестиции!BA16</f>
        <v>0</v>
      </c>
      <c r="AY36" s="362">
        <f>Инвестиции!BB12+Инвестиции!BB14+Инвестиции!BB16</f>
        <v>0</v>
      </c>
      <c r="AZ36" s="362">
        <f>Инвестиции!BC12+Инвестиции!BC14+Инвестиции!BC16</f>
        <v>0</v>
      </c>
      <c r="BA36" s="390" t="e">
        <f t="shared" si="14"/>
        <v>#REF!</v>
      </c>
      <c r="BB36" s="362" t="e">
        <f>Инвестиции!#REF!+Инвестиции!#REF!+Инвестиции!#REF!</f>
        <v>#REF!</v>
      </c>
      <c r="BC36" s="362" t="e">
        <f>Инвестиции!#REF!+Инвестиции!#REF!+Инвестиции!#REF!</f>
        <v>#REF!</v>
      </c>
      <c r="BD36" s="362" t="e">
        <f>Инвестиции!#REF!+Инвестиции!#REF!+Инвестиции!#REF!</f>
        <v>#REF!</v>
      </c>
      <c r="BE36" s="362" t="e">
        <f>Инвестиции!#REF!+Инвестиции!#REF!+Инвестиции!#REF!</f>
        <v>#REF!</v>
      </c>
    </row>
    <row r="37" spans="1:57" ht="33.75" customHeight="1" thickBot="1" x14ac:dyDescent="0.25">
      <c r="A37" s="273" t="s">
        <v>3770</v>
      </c>
      <c r="B37" s="469">
        <f t="shared" si="3"/>
        <v>0</v>
      </c>
      <c r="C37" s="469">
        <f>C11+C12+C17+C20+C33-C35-C36-C26</f>
        <v>0</v>
      </c>
      <c r="D37" s="362">
        <f t="shared" ref="D37:AH37" si="16">D11+D12+D17+D20+D33-D35-D36</f>
        <v>0</v>
      </c>
      <c r="E37" s="362">
        <f t="shared" si="16"/>
        <v>0</v>
      </c>
      <c r="F37" s="362">
        <f t="shared" si="16"/>
        <v>0</v>
      </c>
      <c r="G37" s="362">
        <f t="shared" si="16"/>
        <v>0</v>
      </c>
      <c r="H37" s="469">
        <f>H11+H12+H17+H20+H33-H35-H36-H26</f>
        <v>0</v>
      </c>
      <c r="I37" s="362">
        <f t="shared" si="16"/>
        <v>0</v>
      </c>
      <c r="J37" s="362">
        <f t="shared" si="16"/>
        <v>0</v>
      </c>
      <c r="K37" s="362">
        <f t="shared" si="16"/>
        <v>0</v>
      </c>
      <c r="L37" s="362">
        <f t="shared" si="16"/>
        <v>0</v>
      </c>
      <c r="M37" s="469">
        <f>M11+M12+M17+M20+M33-M35-M36-M26</f>
        <v>0</v>
      </c>
      <c r="N37" s="362">
        <f t="shared" si="16"/>
        <v>0</v>
      </c>
      <c r="O37" s="362">
        <f t="shared" si="16"/>
        <v>0</v>
      </c>
      <c r="P37" s="362">
        <f t="shared" si="16"/>
        <v>0</v>
      </c>
      <c r="Q37" s="362">
        <f t="shared" si="16"/>
        <v>0</v>
      </c>
      <c r="R37" s="469">
        <f>R11+R12+R17+R20+R33-R35-R36-R26</f>
        <v>0</v>
      </c>
      <c r="S37" s="362">
        <f t="shared" si="16"/>
        <v>0</v>
      </c>
      <c r="T37" s="362">
        <f t="shared" si="16"/>
        <v>0</v>
      </c>
      <c r="U37" s="362">
        <f t="shared" si="16"/>
        <v>0</v>
      </c>
      <c r="V37" s="362">
        <f t="shared" si="16"/>
        <v>0</v>
      </c>
      <c r="W37" s="469">
        <f>W11+W12+W17+W20+W33-W35-W36-W26</f>
        <v>0</v>
      </c>
      <c r="X37" s="362">
        <f t="shared" si="16"/>
        <v>0</v>
      </c>
      <c r="Y37" s="362">
        <f t="shared" si="16"/>
        <v>0</v>
      </c>
      <c r="Z37" s="362">
        <f t="shared" si="16"/>
        <v>0</v>
      </c>
      <c r="AA37" s="362">
        <f t="shared" si="16"/>
        <v>0</v>
      </c>
      <c r="AB37" s="469">
        <f>AB11+AB12+AB17+AB20+AB33-AB35-AB36-AB26</f>
        <v>0</v>
      </c>
      <c r="AC37" s="362">
        <f t="shared" si="16"/>
        <v>0</v>
      </c>
      <c r="AD37" s="362">
        <f t="shared" si="16"/>
        <v>0</v>
      </c>
      <c r="AE37" s="362">
        <f t="shared" si="16"/>
        <v>0</v>
      </c>
      <c r="AF37" s="362">
        <f t="shared" si="16"/>
        <v>0</v>
      </c>
      <c r="AG37" s="469">
        <f>AG11+AG12+AG17+AG20+AG33-AG35-AG36-AG26</f>
        <v>0</v>
      </c>
      <c r="AH37" s="362">
        <f t="shared" si="16"/>
        <v>0</v>
      </c>
      <c r="AI37" s="362">
        <f t="shared" ref="AI37:BE37" si="17">AI11+AI12+AI17+AI20+AI33-AI35-AI36</f>
        <v>0</v>
      </c>
      <c r="AJ37" s="362">
        <f t="shared" si="17"/>
        <v>0</v>
      </c>
      <c r="AK37" s="362">
        <f t="shared" si="17"/>
        <v>0</v>
      </c>
      <c r="AL37" s="469">
        <f>AL11+AL12+AL17+AL20+AL33-AL35-AL36-AL26</f>
        <v>0</v>
      </c>
      <c r="AM37" s="362">
        <f t="shared" si="17"/>
        <v>0</v>
      </c>
      <c r="AN37" s="362">
        <f t="shared" si="17"/>
        <v>0</v>
      </c>
      <c r="AO37" s="362">
        <f t="shared" si="17"/>
        <v>0</v>
      </c>
      <c r="AP37" s="362">
        <f t="shared" si="17"/>
        <v>0</v>
      </c>
      <c r="AQ37" s="469">
        <f>AQ11+AQ12+AQ17+AQ20+AQ33-AQ35-AQ36-AQ26</f>
        <v>0</v>
      </c>
      <c r="AR37" s="362">
        <f t="shared" si="17"/>
        <v>0</v>
      </c>
      <c r="AS37" s="362">
        <f t="shared" si="17"/>
        <v>0</v>
      </c>
      <c r="AT37" s="362">
        <f t="shared" si="17"/>
        <v>0</v>
      </c>
      <c r="AU37" s="362">
        <f t="shared" si="17"/>
        <v>0</v>
      </c>
      <c r="AV37" s="469">
        <f>AV11+AV12+AV17+AV20+AV33-AV35-AV36-AV26</f>
        <v>0</v>
      </c>
      <c r="AW37" s="362">
        <f t="shared" si="17"/>
        <v>0</v>
      </c>
      <c r="AX37" s="362">
        <f t="shared" si="17"/>
        <v>0</v>
      </c>
      <c r="AY37" s="362">
        <f t="shared" si="17"/>
        <v>0</v>
      </c>
      <c r="AZ37" s="362">
        <f t="shared" si="17"/>
        <v>0</v>
      </c>
      <c r="BA37" s="469" t="e">
        <f>BA11+BA12+BA17+BA20+BA33-BA35-BA36-BA26</f>
        <v>#REF!</v>
      </c>
      <c r="BB37" s="362" t="e">
        <f t="shared" si="17"/>
        <v>#REF!</v>
      </c>
      <c r="BC37" s="362" t="e">
        <f t="shared" si="17"/>
        <v>#REF!</v>
      </c>
      <c r="BD37" s="362" t="e">
        <f t="shared" si="17"/>
        <v>#REF!</v>
      </c>
      <c r="BE37" s="362" t="e">
        <f t="shared" si="17"/>
        <v>#REF!</v>
      </c>
    </row>
    <row r="38" spans="1:57" ht="15.75" x14ac:dyDescent="0.25">
      <c r="A38" s="126" t="s">
        <v>1584</v>
      </c>
    </row>
    <row r="39" spans="1:57" ht="15.75" x14ac:dyDescent="0.25">
      <c r="A39" s="126"/>
    </row>
    <row r="41" spans="1:57" s="126" customFormat="1" ht="15.75" x14ac:dyDescent="0.25">
      <c r="A41" s="247" t="s">
        <v>2183</v>
      </c>
      <c r="B41" s="247"/>
      <c r="C41" s="458">
        <f>IF((C31&lt;0),C31,0)</f>
        <v>0</v>
      </c>
      <c r="D41" s="458"/>
      <c r="E41" s="458"/>
      <c r="F41" s="458"/>
      <c r="G41" s="458"/>
      <c r="H41" s="458">
        <f>IF(((C41+H31)&lt;0),C41+H31,0)</f>
        <v>0</v>
      </c>
      <c r="I41" s="247"/>
      <c r="J41" s="247"/>
      <c r="K41" s="247"/>
      <c r="L41" s="247"/>
      <c r="M41" s="458">
        <f>IF(((H41+M31)&lt;0),H41+M31,0)</f>
        <v>0</v>
      </c>
      <c r="N41" s="247"/>
      <c r="O41" s="247"/>
      <c r="P41" s="247"/>
      <c r="Q41" s="247"/>
      <c r="R41" s="458">
        <f>IF(((M41+R31)&lt;0),M41+R31,0)</f>
        <v>0</v>
      </c>
      <c r="S41" s="247"/>
      <c r="T41" s="247"/>
      <c r="U41" s="247"/>
      <c r="V41" s="247"/>
      <c r="W41" s="458">
        <f>IF(((R41+W31)&lt;0),R41+W31,0)</f>
        <v>0</v>
      </c>
      <c r="X41" s="247"/>
      <c r="Y41" s="247"/>
      <c r="Z41" s="247"/>
      <c r="AA41" s="247"/>
      <c r="AB41" s="458">
        <f>IF(((W41+AB31)&lt;0),W41+AB31,0)</f>
        <v>0</v>
      </c>
      <c r="AC41" s="247"/>
      <c r="AD41" s="247"/>
      <c r="AE41" s="247"/>
      <c r="AF41" s="247"/>
      <c r="AG41" s="458">
        <f>IF(((AB41+AG31)&lt;0),AB41+AG31,0)</f>
        <v>0</v>
      </c>
      <c r="AH41" s="247"/>
      <c r="AI41" s="247"/>
      <c r="AJ41" s="247"/>
      <c r="AK41" s="247"/>
      <c r="AL41" s="458">
        <f>IF(((AG41+AL31)&lt;0),AG41+AL31,0)</f>
        <v>0</v>
      </c>
      <c r="AM41" s="247"/>
      <c r="AN41" s="247"/>
      <c r="AO41" s="247"/>
      <c r="AP41" s="247"/>
      <c r="AQ41" s="458">
        <f>IF(((AL41+AQ31)&lt;0),AL41+AQ31,0)</f>
        <v>0</v>
      </c>
      <c r="AR41" s="247"/>
      <c r="AS41" s="247"/>
      <c r="AT41" s="247"/>
      <c r="AU41" s="247"/>
      <c r="AV41" s="458">
        <f>IF(((AQ41+AV31)&lt;0),AQ41+AV31,0)</f>
        <v>0</v>
      </c>
      <c r="AW41" s="247"/>
      <c r="AX41" s="247"/>
      <c r="AY41" s="247"/>
      <c r="AZ41" s="247"/>
      <c r="BA41" s="458" t="e">
        <f>IF(((#REF!+BA31)&lt;0),#REF!+BA31,0)</f>
        <v>#REF!</v>
      </c>
      <c r="BB41" s="247"/>
      <c r="BC41" s="247"/>
      <c r="BD41" s="247"/>
      <c r="BE41" s="247"/>
    </row>
    <row r="42" spans="1:57" s="126" customFormat="1" ht="15.75" x14ac:dyDescent="0.25">
      <c r="A42" s="247" t="s">
        <v>3035</v>
      </c>
      <c r="B42" s="458"/>
      <c r="C42" s="459"/>
      <c r="D42" s="458">
        <f>D31</f>
        <v>0</v>
      </c>
      <c r="E42" s="458">
        <f>D42+E31</f>
        <v>0</v>
      </c>
      <c r="F42" s="458">
        <f>E42+F31</f>
        <v>0</v>
      </c>
      <c r="G42" s="458">
        <f>F42+G31</f>
        <v>0</v>
      </c>
      <c r="H42" s="459"/>
      <c r="I42" s="458">
        <f>C41+I31</f>
        <v>0</v>
      </c>
      <c r="J42" s="458">
        <f>I42+J31</f>
        <v>0</v>
      </c>
      <c r="K42" s="458">
        <f>J42+K31</f>
        <v>0</v>
      </c>
      <c r="L42" s="458">
        <f>K42+L31</f>
        <v>0</v>
      </c>
      <c r="M42" s="459"/>
      <c r="N42" s="458">
        <f>H41+N31</f>
        <v>0</v>
      </c>
      <c r="O42" s="458">
        <f>N42+O31</f>
        <v>0</v>
      </c>
      <c r="P42" s="458">
        <f>O42+P31</f>
        <v>0</v>
      </c>
      <c r="Q42" s="458">
        <f>P42+Q31</f>
        <v>0</v>
      </c>
      <c r="R42" s="459"/>
      <c r="S42" s="458">
        <f>M41+S31</f>
        <v>0</v>
      </c>
      <c r="T42" s="458">
        <f>S42+T31</f>
        <v>0</v>
      </c>
      <c r="U42" s="458">
        <f>T42+U31</f>
        <v>0</v>
      </c>
      <c r="V42" s="458">
        <f>U42+V31</f>
        <v>0</v>
      </c>
      <c r="W42" s="459"/>
      <c r="X42" s="458">
        <f>R41+X31</f>
        <v>0</v>
      </c>
      <c r="Y42" s="458">
        <f>X42+Y31</f>
        <v>0</v>
      </c>
      <c r="Z42" s="458">
        <f>Y42+Z31</f>
        <v>0</v>
      </c>
      <c r="AA42" s="458">
        <f>Z42+AA31</f>
        <v>0</v>
      </c>
      <c r="AB42" s="459"/>
      <c r="AC42" s="458">
        <f>W41+AC31</f>
        <v>0</v>
      </c>
      <c r="AD42" s="458">
        <f>AC42+AD31</f>
        <v>0</v>
      </c>
      <c r="AE42" s="458">
        <f>AD42+AE31</f>
        <v>0</v>
      </c>
      <c r="AF42" s="458">
        <f>AE42+AF31</f>
        <v>0</v>
      </c>
      <c r="AG42" s="459"/>
      <c r="AH42" s="458">
        <f>AB41+AH31</f>
        <v>0</v>
      </c>
      <c r="AI42" s="458">
        <f>AH42+AI31</f>
        <v>0</v>
      </c>
      <c r="AJ42" s="458">
        <f>AI42+AJ31</f>
        <v>0</v>
      </c>
      <c r="AK42" s="458">
        <f>AJ42+AK31</f>
        <v>0</v>
      </c>
      <c r="AL42" s="459"/>
      <c r="AM42" s="458">
        <f>AG41+AM31</f>
        <v>0</v>
      </c>
      <c r="AN42" s="458">
        <f>AM42+AN31</f>
        <v>0</v>
      </c>
      <c r="AO42" s="458">
        <f>AN42+AO31</f>
        <v>0</v>
      </c>
      <c r="AP42" s="458">
        <f>AO42+AP31</f>
        <v>0</v>
      </c>
      <c r="AQ42" s="459"/>
      <c r="AR42" s="458">
        <f>AL41+AR31</f>
        <v>0</v>
      </c>
      <c r="AS42" s="458">
        <f>AR42+AS31</f>
        <v>0</v>
      </c>
      <c r="AT42" s="458">
        <f>AS42+AT31</f>
        <v>0</v>
      </c>
      <c r="AU42" s="458">
        <f>AT42+AU31</f>
        <v>0</v>
      </c>
      <c r="AV42" s="459"/>
      <c r="AW42" s="458">
        <f>AQ41+AW31</f>
        <v>0</v>
      </c>
      <c r="AX42" s="458">
        <f>AW42+AX31</f>
        <v>0</v>
      </c>
      <c r="AY42" s="458">
        <f>AX42+AY31</f>
        <v>0</v>
      </c>
      <c r="AZ42" s="458">
        <f>AY42+AZ31</f>
        <v>0</v>
      </c>
      <c r="BA42" s="459"/>
      <c r="BB42" s="458" t="e">
        <f>#REF!+BB31</f>
        <v>#REF!</v>
      </c>
      <c r="BC42" s="458" t="e">
        <f>BB42+BC31</f>
        <v>#REF!</v>
      </c>
      <c r="BD42" s="458" t="e">
        <f>BC42+BD31</f>
        <v>#REF!</v>
      </c>
      <c r="BE42" s="458" t="e">
        <f>BD42+BE31</f>
        <v>#REF!</v>
      </c>
    </row>
    <row r="44" spans="1:57" x14ac:dyDescent="0.2">
      <c r="A44" s="564" t="e">
        <f>'бюджэффект без ГП'!B22</f>
        <v>#DIV/0!</v>
      </c>
    </row>
    <row r="45" spans="1:57" x14ac:dyDescent="0.2">
      <c r="A45" s="564" t="e">
        <f>'бюджэффект без ГП'!B23</f>
        <v>#DIV/0!</v>
      </c>
    </row>
  </sheetData>
  <mergeCells count="24">
    <mergeCell ref="BA7:BA8"/>
    <mergeCell ref="BB7:BE7"/>
    <mergeCell ref="AV7:AV8"/>
    <mergeCell ref="AW7:AZ7"/>
    <mergeCell ref="AB7:AB8"/>
    <mergeCell ref="AC7:AF7"/>
    <mergeCell ref="AL7:AL8"/>
    <mergeCell ref="AQ7:AQ8"/>
    <mergeCell ref="AR7:AU7"/>
    <mergeCell ref="AM7:AP7"/>
    <mergeCell ref="AG7:AG8"/>
    <mergeCell ref="AH7:AK7"/>
    <mergeCell ref="A7:A8"/>
    <mergeCell ref="W7:W8"/>
    <mergeCell ref="X7:AA7"/>
    <mergeCell ref="C7:C8"/>
    <mergeCell ref="D7:G7"/>
    <mergeCell ref="H7:H8"/>
    <mergeCell ref="I7:L7"/>
    <mergeCell ref="M7:M8"/>
    <mergeCell ref="N7:Q7"/>
    <mergeCell ref="R7:R8"/>
    <mergeCell ref="S7:V7"/>
    <mergeCell ref="B7:B8"/>
  </mergeCells>
  <phoneticPr fontId="2" type="noConversion"/>
  <pageMargins left="0.75" right="0.75" top="1" bottom="1" header="0.5" footer="0.5"/>
  <pageSetup paperSize="9" scale="56" orientation="landscape" horizontalDpi="300" r:id="rId1"/>
  <headerFooter alignWithMargins="0"/>
  <colBreaks count="2" manualBreakCount="2">
    <brk id="17" min="3" max="36" man="1"/>
    <brk id="37" min="3" max="36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0"/>
  <dimension ref="A1:S26"/>
  <sheetViews>
    <sheetView view="pageBreakPreview" zoomScale="115" zoomScaleNormal="75" zoomScaleSheetLayoutView="115" workbookViewId="0">
      <selection activeCell="B23" sqref="B23"/>
    </sheetView>
  </sheetViews>
  <sheetFormatPr defaultRowHeight="15" x14ac:dyDescent="0.2"/>
  <cols>
    <col min="1" max="1" width="80.5703125" style="265" customWidth="1"/>
    <col min="2" max="2" width="11" style="265" customWidth="1"/>
    <col min="3" max="12" width="8" style="265" customWidth="1"/>
    <col min="13" max="16384" width="9.140625" style="265"/>
  </cols>
  <sheetData>
    <row r="1" spans="1:12" ht="15.75" x14ac:dyDescent="0.25">
      <c r="A1" s="126" t="s">
        <v>1577</v>
      </c>
    </row>
    <row r="2" spans="1:12" ht="15.75" x14ac:dyDescent="0.25">
      <c r="A2" s="126" t="s">
        <v>1579</v>
      </c>
    </row>
    <row r="4" spans="1:12" ht="15.75" x14ac:dyDescent="0.25">
      <c r="A4" s="32" t="s">
        <v>4180</v>
      </c>
    </row>
    <row r="5" spans="1:12" ht="16.5" thickBot="1" x14ac:dyDescent="0.3">
      <c r="A5" s="32"/>
    </row>
    <row r="6" spans="1:12" ht="16.5" thickBot="1" x14ac:dyDescent="0.25">
      <c r="A6" s="287" t="s">
        <v>3513</v>
      </c>
      <c r="B6" s="288">
        <f>'бюджэффект с ГП'!B8</f>
        <v>2023</v>
      </c>
      <c r="C6" s="288">
        <f>'бюджэффект с ГП'!C8</f>
        <v>2024</v>
      </c>
      <c r="D6" s="288">
        <f>'бюджэффект с ГП'!D8</f>
        <v>2025</v>
      </c>
      <c r="E6" s="288">
        <f>'бюджэффект с ГП'!E8</f>
        <v>2026</v>
      </c>
      <c r="F6" s="288">
        <f>'бюджэффект с ГП'!F8</f>
        <v>2027</v>
      </c>
      <c r="G6" s="288">
        <f>'бюджэффект с ГП'!G8</f>
        <v>2028</v>
      </c>
      <c r="H6" s="288">
        <f>'бюджэффект с ГП'!H8</f>
        <v>2029</v>
      </c>
      <c r="I6" s="288">
        <f>'бюджэффект с ГП'!I8</f>
        <v>2030</v>
      </c>
      <c r="J6" s="288">
        <f>'бюджэффект с ГП'!J8</f>
        <v>2031</v>
      </c>
      <c r="K6" s="288">
        <f>'бюджэффект с ГП'!K8</f>
        <v>2032</v>
      </c>
      <c r="L6" s="288" t="s">
        <v>3495</v>
      </c>
    </row>
    <row r="7" spans="1:12" ht="32.25" thickBot="1" x14ac:dyDescent="0.25">
      <c r="A7" s="289" t="s">
        <v>3647</v>
      </c>
      <c r="B7" s="299">
        <f>B8</f>
        <v>0</v>
      </c>
      <c r="C7" s="299">
        <f t="shared" ref="C7:H7" si="0">B7+C8</f>
        <v>0</v>
      </c>
      <c r="D7" s="299">
        <f t="shared" si="0"/>
        <v>0</v>
      </c>
      <c r="E7" s="299">
        <f t="shared" si="0"/>
        <v>0</v>
      </c>
      <c r="F7" s="299">
        <f t="shared" si="0"/>
        <v>0</v>
      </c>
      <c r="G7" s="299">
        <f t="shared" si="0"/>
        <v>0</v>
      </c>
      <c r="H7" s="299">
        <f t="shared" si="0"/>
        <v>0</v>
      </c>
      <c r="I7" s="299">
        <f>H7+I8</f>
        <v>0</v>
      </c>
      <c r="J7" s="299">
        <f>I7+J8</f>
        <v>0</v>
      </c>
      <c r="K7" s="299">
        <f>J7+K8</f>
        <v>0</v>
      </c>
      <c r="L7" s="288"/>
    </row>
    <row r="8" spans="1:12" ht="48" thickBot="1" x14ac:dyDescent="0.25">
      <c r="A8" s="289" t="s">
        <v>3642</v>
      </c>
      <c r="B8" s="290">
        <f>SUM(B9:B12)</f>
        <v>0</v>
      </c>
      <c r="C8" s="290">
        <f t="shared" ref="C8:H8" si="1">SUM(C9:C12)</f>
        <v>0</v>
      </c>
      <c r="D8" s="290">
        <f t="shared" si="1"/>
        <v>0</v>
      </c>
      <c r="E8" s="290">
        <f t="shared" si="1"/>
        <v>0</v>
      </c>
      <c r="F8" s="290">
        <f t="shared" si="1"/>
        <v>0</v>
      </c>
      <c r="G8" s="290">
        <f t="shared" si="1"/>
        <v>0</v>
      </c>
      <c r="H8" s="290">
        <f t="shared" si="1"/>
        <v>0</v>
      </c>
      <c r="I8" s="290">
        <f>SUM(I9:I12)</f>
        <v>0</v>
      </c>
      <c r="J8" s="290">
        <f>SUM(J9:J12)</f>
        <v>0</v>
      </c>
      <c r="K8" s="290">
        <f>SUM(K9:K12)</f>
        <v>0</v>
      </c>
      <c r="L8" s="290">
        <f>SUM(B8:K8)</f>
        <v>0</v>
      </c>
    </row>
    <row r="9" spans="1:12" ht="15.75" x14ac:dyDescent="0.2">
      <c r="A9" s="283" t="s">
        <v>1597</v>
      </c>
      <c r="B9" s="291">
        <f>'финрез без ГП'!C37-B10</f>
        <v>0</v>
      </c>
      <c r="C9" s="291">
        <f>'финрез без ГП'!H37-C10</f>
        <v>0</v>
      </c>
      <c r="D9" s="291">
        <f>'финрез без ГП'!M37-D10</f>
        <v>0</v>
      </c>
      <c r="E9" s="291">
        <f>'финрез без ГП'!R37-E10</f>
        <v>0</v>
      </c>
      <c r="F9" s="291">
        <f>'финрез без ГП'!W37-F10</f>
        <v>0</v>
      </c>
      <c r="G9" s="291">
        <f>'финрез без ГП'!AB37-G10</f>
        <v>0</v>
      </c>
      <c r="H9" s="291">
        <f>'финрез без ГП'!AG37-H10</f>
        <v>0</v>
      </c>
      <c r="I9" s="291">
        <f>'финрез без ГП'!AL37-I10</f>
        <v>0</v>
      </c>
      <c r="J9" s="291">
        <f>'финрез без ГП'!AQ37-J10</f>
        <v>0</v>
      </c>
      <c r="K9" s="291">
        <f>'финрез без ГП'!AV37-K10</f>
        <v>0</v>
      </c>
      <c r="L9" s="353">
        <f>SUM(B9:K9)</f>
        <v>0</v>
      </c>
    </row>
    <row r="10" spans="1:12" ht="15.75" x14ac:dyDescent="0.2">
      <c r="A10" s="276" t="s">
        <v>1598</v>
      </c>
      <c r="B10" s="292">
        <f>'финрез без ГП'!C17</f>
        <v>0</v>
      </c>
      <c r="C10" s="292">
        <f>'финрез без ГП'!H17</f>
        <v>0</v>
      </c>
      <c r="D10" s="292">
        <f>'финрез без ГП'!M17</f>
        <v>0</v>
      </c>
      <c r="E10" s="292">
        <f>'финрез без ГП'!R17</f>
        <v>0</v>
      </c>
      <c r="F10" s="292">
        <f>'финрез без ГП'!W17</f>
        <v>0</v>
      </c>
      <c r="G10" s="292">
        <f>'финрез без ГП'!AB17</f>
        <v>0</v>
      </c>
      <c r="H10" s="292">
        <f>'финрез без ГП'!AG17</f>
        <v>0</v>
      </c>
      <c r="I10" s="292">
        <f>'финрез без ГП'!AL17</f>
        <v>0</v>
      </c>
      <c r="J10" s="292">
        <f>'финрез без ГП'!AQ17</f>
        <v>0</v>
      </c>
      <c r="K10" s="292">
        <f>'финрез без ГП'!AV17</f>
        <v>0</v>
      </c>
      <c r="L10" s="354">
        <f>SUM(B10:K10)</f>
        <v>0</v>
      </c>
    </row>
    <row r="11" spans="1:12" ht="15.75" x14ac:dyDescent="0.2">
      <c r="A11" s="282" t="s">
        <v>1599</v>
      </c>
      <c r="B11" s="270">
        <f>'налоговые ставки'!$C$18*'финрез без ГП'!C16</f>
        <v>0</v>
      </c>
      <c r="C11" s="270">
        <f>'налоговые ставки'!$C$18*'финрез без ГП'!H16</f>
        <v>0</v>
      </c>
      <c r="D11" s="270">
        <f>0.13*'финрез без ГП'!M16</f>
        <v>0</v>
      </c>
      <c r="E11" s="270">
        <f>0.13*'финрез без ГП'!R16</f>
        <v>0</v>
      </c>
      <c r="F11" s="270">
        <f>0.13*'финрез без ГП'!W16</f>
        <v>0</v>
      </c>
      <c r="G11" s="270">
        <f>0.13*'финрез без ГП'!AB16</f>
        <v>0</v>
      </c>
      <c r="H11" s="270">
        <f>0.13*'финрез без ГП'!AG16</f>
        <v>0</v>
      </c>
      <c r="I11" s="270">
        <f>0.13*'финрез без ГП'!AL16</f>
        <v>0</v>
      </c>
      <c r="J11" s="270">
        <f>0.13*'финрез без ГП'!AQ16</f>
        <v>0</v>
      </c>
      <c r="K11" s="270">
        <f>0.13*'финрез без ГП'!AV16</f>
        <v>0</v>
      </c>
      <c r="L11" s="354">
        <f>SUM(B11:K11)</f>
        <v>0</v>
      </c>
    </row>
    <row r="12" spans="1:12" ht="16.5" thickBot="1" x14ac:dyDescent="0.25">
      <c r="A12" s="271" t="s">
        <v>1607</v>
      </c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4">
        <f>SUM(B12:K12)</f>
        <v>0</v>
      </c>
    </row>
    <row r="13" spans="1:12" ht="16.5" thickBot="1" x14ac:dyDescent="0.25">
      <c r="A13" s="271"/>
      <c r="B13" s="272"/>
      <c r="C13" s="272"/>
      <c r="D13" s="272"/>
      <c r="E13" s="272"/>
      <c r="F13" s="272"/>
      <c r="G13" s="272"/>
      <c r="H13" s="272"/>
      <c r="I13" s="272"/>
      <c r="J13" s="272"/>
      <c r="K13" s="272"/>
      <c r="L13" s="272"/>
    </row>
    <row r="14" spans="1:12" ht="32.25" thickBot="1" x14ac:dyDescent="0.25">
      <c r="A14" s="289" t="s">
        <v>3728</v>
      </c>
      <c r="B14" s="299">
        <f>B15</f>
        <v>0</v>
      </c>
      <c r="C14" s="299">
        <f t="shared" ref="C14:H14" si="2">B14+C15</f>
        <v>0</v>
      </c>
      <c r="D14" s="299">
        <f t="shared" si="2"/>
        <v>0</v>
      </c>
      <c r="E14" s="299">
        <f t="shared" si="2"/>
        <v>0</v>
      </c>
      <c r="F14" s="299">
        <f t="shared" si="2"/>
        <v>0</v>
      </c>
      <c r="G14" s="299">
        <f t="shared" si="2"/>
        <v>0</v>
      </c>
      <c r="H14" s="299">
        <f t="shared" si="2"/>
        <v>0</v>
      </c>
      <c r="I14" s="299">
        <f>H14+I15</f>
        <v>0</v>
      </c>
      <c r="J14" s="299">
        <f>I14+J15</f>
        <v>0</v>
      </c>
      <c r="K14" s="299">
        <f>J14+K15</f>
        <v>0</v>
      </c>
      <c r="L14" s="272"/>
    </row>
    <row r="15" spans="1:12" ht="32.25" thickBot="1" x14ac:dyDescent="0.25">
      <c r="A15" s="289" t="s">
        <v>3648</v>
      </c>
      <c r="B15" s="290">
        <f>SUM(B16:B19)</f>
        <v>0</v>
      </c>
      <c r="C15" s="290">
        <f t="shared" ref="C15:H15" si="3">SUM(C16:C19)</f>
        <v>0</v>
      </c>
      <c r="D15" s="290">
        <f t="shared" si="3"/>
        <v>0</v>
      </c>
      <c r="E15" s="290">
        <f t="shared" si="3"/>
        <v>0</v>
      </c>
      <c r="F15" s="290">
        <f t="shared" si="3"/>
        <v>0</v>
      </c>
      <c r="G15" s="290">
        <f t="shared" si="3"/>
        <v>0</v>
      </c>
      <c r="H15" s="290">
        <f t="shared" si="3"/>
        <v>0</v>
      </c>
      <c r="I15" s="290">
        <f>SUM(I16:I19)</f>
        <v>0</v>
      </c>
      <c r="J15" s="290">
        <f>SUM(J16:J19)</f>
        <v>0</v>
      </c>
      <c r="K15" s="290">
        <f>SUM(K16:K19)</f>
        <v>0</v>
      </c>
      <c r="L15" s="290">
        <f>SUM(B15:K15)</f>
        <v>0</v>
      </c>
    </row>
    <row r="16" spans="1:12" ht="15.75" x14ac:dyDescent="0.2">
      <c r="A16" s="283" t="s">
        <v>1594</v>
      </c>
      <c r="B16" s="291">
        <f>'финрез без ГП'!C21+'финрез без ГП'!C22+'финрез без ГП'!C23+'финрез без ГП'!C24*0.95+'финрез без ГП'!C32*0.17</f>
        <v>0</v>
      </c>
      <c r="C16" s="291">
        <f>'финрез без ГП'!H21+'финрез без ГП'!H22+'финрез без ГП'!H23+'финрез без ГП'!H24*0.95+'финрез без ГП'!H32*0.17</f>
        <v>0</v>
      </c>
      <c r="D16" s="291">
        <f>'финрез без ГП'!M21+'финрез без ГП'!M22+'финрез без ГП'!M23+'финрез без ГП'!M24*0.95+'финрез без ГП'!M32*0.17</f>
        <v>0</v>
      </c>
      <c r="E16" s="291">
        <f>'финрез без ГП'!R21+'финрез без ГП'!R22+'финрез без ГП'!R23+'финрез без ГП'!R24*0.95+'финрез без ГП'!R32*0.18</f>
        <v>0</v>
      </c>
      <c r="F16" s="291">
        <f>'финрез без ГП'!W21+'финрез без ГП'!W22+'финрез без ГП'!W23+'финрез без ГП'!W24*0.95+'финрез без ГП'!W32*0.18</f>
        <v>0</v>
      </c>
      <c r="G16" s="291">
        <f>'финрез без ГП'!AB21+'финрез без ГП'!AB22+'финрез без ГП'!AB23+'финрез без ГП'!AB24*0.95+'финрез без ГП'!AB32*0.18</f>
        <v>0</v>
      </c>
      <c r="H16" s="291">
        <f>'финрез без ГП'!AG21+'финрез без ГП'!AG22+'финрез без ГП'!AG23+'финрез без ГП'!AG24*0.95+'финрез без ГП'!AG32*0.18</f>
        <v>0</v>
      </c>
      <c r="I16" s="291">
        <f>'финрез без ГП'!AL21+'финрез без ГП'!AL22+'финрез без ГП'!AL23+'финрез без ГП'!AL24*0.95+'финрез без ГП'!AL32*0.18</f>
        <v>0</v>
      </c>
      <c r="J16" s="291">
        <f>'финрез без ГП'!AQ21+'финрез без ГП'!AQ22+'финрез без ГП'!AQ23+'финрез без ГП'!AQ24*0.95+'финрез без ГП'!AQ32*0.18</f>
        <v>0</v>
      </c>
      <c r="K16" s="291">
        <f>'финрез без ГП'!AV21+'финрез без ГП'!AV22+'финрез без ГП'!AV23+'финрез без ГП'!AV24*0.95+'финрез без ГП'!AV32*0.18</f>
        <v>0</v>
      </c>
      <c r="L16" s="353">
        <f>SUM(B16:K16)</f>
        <v>0</v>
      </c>
    </row>
    <row r="17" spans="1:19" ht="15.75" x14ac:dyDescent="0.2">
      <c r="A17" s="276" t="s">
        <v>1595</v>
      </c>
      <c r="B17" s="292"/>
      <c r="C17" s="292"/>
      <c r="D17" s="292"/>
      <c r="E17" s="292"/>
      <c r="F17" s="292"/>
      <c r="G17" s="292"/>
      <c r="H17" s="292"/>
      <c r="I17" s="292"/>
      <c r="J17" s="292"/>
      <c r="K17" s="292"/>
      <c r="L17" s="354">
        <f>SUM(B17:K17)</f>
        <v>0</v>
      </c>
    </row>
    <row r="18" spans="1:19" ht="15.75" x14ac:dyDescent="0.2">
      <c r="A18" s="282" t="s">
        <v>1592</v>
      </c>
      <c r="B18" s="270">
        <f t="shared" ref="B18:H18" si="4">B11</f>
        <v>0</v>
      </c>
      <c r="C18" s="270">
        <f t="shared" si="4"/>
        <v>0</v>
      </c>
      <c r="D18" s="270">
        <f t="shared" si="4"/>
        <v>0</v>
      </c>
      <c r="E18" s="270">
        <f>E11</f>
        <v>0</v>
      </c>
      <c r="F18" s="270">
        <f t="shared" si="4"/>
        <v>0</v>
      </c>
      <c r="G18" s="270">
        <f t="shared" si="4"/>
        <v>0</v>
      </c>
      <c r="H18" s="270">
        <f t="shared" si="4"/>
        <v>0</v>
      </c>
      <c r="I18" s="270">
        <f>I11</f>
        <v>0</v>
      </c>
      <c r="J18" s="270">
        <f>J11</f>
        <v>0</v>
      </c>
      <c r="K18" s="270">
        <f>K11</f>
        <v>0</v>
      </c>
      <c r="L18" s="354">
        <f>SUM(B18:K18)</f>
        <v>0</v>
      </c>
    </row>
    <row r="19" spans="1:19" ht="16.5" thickBot="1" x14ac:dyDescent="0.25">
      <c r="A19" s="271" t="s">
        <v>1608</v>
      </c>
      <c r="B19" s="272"/>
      <c r="C19" s="272"/>
      <c r="D19" s="272"/>
      <c r="E19" s="272"/>
      <c r="F19" s="272"/>
      <c r="G19" s="272"/>
      <c r="H19" s="272"/>
      <c r="I19" s="272"/>
      <c r="J19" s="272"/>
      <c r="K19" s="272"/>
      <c r="L19" s="274">
        <f>SUM(B19:K19)</f>
        <v>0</v>
      </c>
    </row>
    <row r="20" spans="1:19" ht="15.75" x14ac:dyDescent="0.2">
      <c r="A20" s="300"/>
      <c r="B20" s="301"/>
      <c r="C20" s="301"/>
      <c r="D20" s="301"/>
      <c r="E20" s="301"/>
      <c r="F20" s="301"/>
      <c r="G20" s="301"/>
      <c r="H20" s="301"/>
      <c r="I20" s="301"/>
      <c r="J20" s="301"/>
      <c r="K20" s="301"/>
      <c r="L20" s="301"/>
    </row>
    <row r="21" spans="1:19" s="126" customFormat="1" ht="15.75" x14ac:dyDescent="0.25"/>
    <row r="22" spans="1:19" s="126" customFormat="1" ht="15.75" x14ac:dyDescent="0.25">
      <c r="A22" s="298" t="s">
        <v>3649</v>
      </c>
      <c r="B22" s="253" t="e">
        <f>'срок окуп'!D44</f>
        <v>#DIV/0!</v>
      </c>
    </row>
    <row r="23" spans="1:19" s="126" customFormat="1" ht="15.75" x14ac:dyDescent="0.25">
      <c r="A23" s="298" t="s">
        <v>1867</v>
      </c>
      <c r="B23" s="324" t="e">
        <f>'срок окуп'!D45</f>
        <v>#DIV/0!</v>
      </c>
      <c r="N23" s="265"/>
      <c r="O23" s="265"/>
      <c r="P23" s="265"/>
      <c r="Q23" s="265"/>
      <c r="R23" s="265"/>
      <c r="S23" s="265"/>
    </row>
    <row r="24" spans="1:19" s="126" customFormat="1" ht="15.75" x14ac:dyDescent="0.25"/>
    <row r="25" spans="1:19" s="126" customFormat="1" ht="15.75" x14ac:dyDescent="0.25"/>
    <row r="26" spans="1:19" ht="15.75" x14ac:dyDescent="0.25">
      <c r="A26" s="126" t="s">
        <v>1593</v>
      </c>
    </row>
  </sheetData>
  <phoneticPr fontId="2" type="noConversion"/>
  <pageMargins left="0.75" right="0.75" top="1" bottom="1" header="0.5" footer="0.5"/>
  <pageSetup paperSize="9" scale="4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1"/>
  <dimension ref="A1:T71"/>
  <sheetViews>
    <sheetView view="pageBreakPreview" topLeftCell="A28" zoomScale="85" zoomScaleNormal="70" zoomScaleSheetLayoutView="85" workbookViewId="0">
      <selection activeCell="C63" sqref="C63"/>
    </sheetView>
  </sheetViews>
  <sheetFormatPr defaultRowHeight="15.75" x14ac:dyDescent="0.25"/>
  <cols>
    <col min="1" max="1" width="4.42578125" style="126" bestFit="1" customWidth="1"/>
    <col min="2" max="2" width="61.42578125" style="126" customWidth="1"/>
    <col min="3" max="3" width="13.42578125" style="126" customWidth="1"/>
    <col min="4" max="4" width="10.42578125" style="126" customWidth="1"/>
    <col min="5" max="9" width="9.5703125" style="126" customWidth="1"/>
    <col min="10" max="10" width="10.42578125" style="126" customWidth="1"/>
    <col min="11" max="11" width="11" style="126" customWidth="1"/>
    <col min="12" max="13" width="9.5703125" style="126" customWidth="1"/>
    <col min="14" max="16384" width="9.140625" style="126"/>
  </cols>
  <sheetData>
    <row r="1" spans="1:13" x14ac:dyDescent="0.25">
      <c r="A1" s="126" t="s">
        <v>1577</v>
      </c>
    </row>
    <row r="2" spans="1:13" x14ac:dyDescent="0.25">
      <c r="A2" s="126" t="s">
        <v>1579</v>
      </c>
    </row>
    <row r="4" spans="1:13" x14ac:dyDescent="0.25">
      <c r="A4" s="31" t="s">
        <v>3936</v>
      </c>
    </row>
    <row r="5" spans="1:13" ht="16.5" thickBot="1" x14ac:dyDescent="0.3">
      <c r="A5" s="32"/>
      <c r="D5" s="252">
        <v>1</v>
      </c>
      <c r="E5" s="252">
        <v>2</v>
      </c>
      <c r="F5" s="252">
        <v>3</v>
      </c>
      <c r="G5" s="252">
        <v>4</v>
      </c>
      <c r="H5" s="252">
        <v>5</v>
      </c>
      <c r="I5" s="252">
        <v>6</v>
      </c>
      <c r="J5" s="252">
        <v>7</v>
      </c>
      <c r="K5" s="252">
        <v>8</v>
      </c>
      <c r="L5" s="252">
        <v>9</v>
      </c>
      <c r="M5" s="252">
        <v>10</v>
      </c>
    </row>
    <row r="6" spans="1:13" ht="48.75" customHeight="1" thickBot="1" x14ac:dyDescent="0.3">
      <c r="A6" s="302" t="s">
        <v>3282</v>
      </c>
      <c r="B6" s="303" t="s">
        <v>3483</v>
      </c>
      <c r="C6" s="304" t="str">
        <f>Инвестиции!D5</f>
        <v>Освоено на 01.01.2023</v>
      </c>
      <c r="D6" s="304">
        <f>Инвестиции!F4</f>
        <v>2023</v>
      </c>
      <c r="E6" s="304">
        <f>Инвестиции!K4</f>
        <v>2024</v>
      </c>
      <c r="F6" s="304">
        <f>Инвестиции!P4</f>
        <v>2025</v>
      </c>
      <c r="G6" s="304">
        <f>Инвестиции!U4</f>
        <v>2026</v>
      </c>
      <c r="H6" s="304">
        <f>Инвестиции!Z4</f>
        <v>2027</v>
      </c>
      <c r="I6" s="304">
        <f>Инвестиции!AE4</f>
        <v>2028</v>
      </c>
      <c r="J6" s="304">
        <f>Инвестиции!AJ4</f>
        <v>2029</v>
      </c>
      <c r="K6" s="304">
        <f>Инвестиции!AO4</f>
        <v>2030</v>
      </c>
      <c r="L6" s="304">
        <f>Инвестиции!AT4</f>
        <v>2031</v>
      </c>
      <c r="M6" s="304">
        <f>Инвестиции!AY4</f>
        <v>2032</v>
      </c>
    </row>
    <row r="7" spans="1:13" x14ac:dyDescent="0.25">
      <c r="A7" s="305" t="s">
        <v>1565</v>
      </c>
      <c r="B7" s="306" t="s">
        <v>1596</v>
      </c>
      <c r="C7" s="291">
        <f>Инвестиции!D27</f>
        <v>0</v>
      </c>
      <c r="D7" s="291">
        <f>Инвестиции!F10-Инвестиции!F12-Инвестиции!F14-Инвестиции!F16</f>
        <v>0</v>
      </c>
      <c r="E7" s="291">
        <f>Инвестиции!K10-Инвестиции!K12-Инвестиции!K14-Инвестиции!K16</f>
        <v>0</v>
      </c>
      <c r="F7" s="291">
        <f>Инвестиции!P10-Инвестиции!P12-Инвестиции!P14-Инвестиции!P16</f>
        <v>0</v>
      </c>
      <c r="G7" s="291">
        <f>Инвестиции!U10-Инвестиции!U12-Инвестиции!U14-Инвестиции!U16</f>
        <v>0</v>
      </c>
      <c r="H7" s="291">
        <f>Инвестиции!Z10-Инвестиции!Z12-Инвестиции!Z14-Инвестиции!Z16</f>
        <v>0</v>
      </c>
      <c r="I7" s="291">
        <f>Инвестиции!AE10-Инвестиции!AE12-Инвестиции!AE14-Инвестиции!AE16</f>
        <v>0</v>
      </c>
      <c r="J7" s="291">
        <f>Инвестиции!AJ10-Инвестиции!AJ12-Инвестиции!AJ14-Инвестиции!AJ16</f>
        <v>0</v>
      </c>
      <c r="K7" s="291">
        <f>Инвестиции!AO10-Инвестиции!AO12-Инвестиции!AO14-Инвестиции!AO16</f>
        <v>0</v>
      </c>
      <c r="L7" s="291">
        <f>Инвестиции!AT10-Инвестиции!AT12-Инвестиции!AT14-Инвестиции!AT16</f>
        <v>0</v>
      </c>
      <c r="M7" s="291">
        <f>Инвестиции!AY10-Инвестиции!AY12-Инвестиции!AY14-Инвестиции!AY16</f>
        <v>0</v>
      </c>
    </row>
    <row r="8" spans="1:13" ht="32.25" thickBot="1" x14ac:dyDescent="0.3">
      <c r="A8" s="307" t="s">
        <v>1566</v>
      </c>
      <c r="B8" s="308" t="s">
        <v>1605</v>
      </c>
      <c r="C8" s="272">
        <f>C7</f>
        <v>0</v>
      </c>
      <c r="D8" s="272">
        <f>D7+C8</f>
        <v>0</v>
      </c>
      <c r="E8" s="272">
        <f t="shared" ref="E8:K8" si="0">D8+E7</f>
        <v>0</v>
      </c>
      <c r="F8" s="272">
        <f t="shared" si="0"/>
        <v>0</v>
      </c>
      <c r="G8" s="272">
        <f t="shared" si="0"/>
        <v>0</v>
      </c>
      <c r="H8" s="272">
        <f t="shared" si="0"/>
        <v>0</v>
      </c>
      <c r="I8" s="272">
        <f t="shared" si="0"/>
        <v>0</v>
      </c>
      <c r="J8" s="272">
        <f t="shared" si="0"/>
        <v>0</v>
      </c>
      <c r="K8" s="272">
        <f t="shared" si="0"/>
        <v>0</v>
      </c>
      <c r="L8" s="272">
        <f>K8+L7</f>
        <v>0</v>
      </c>
      <c r="M8" s="272">
        <f>L8+M7</f>
        <v>0</v>
      </c>
    </row>
    <row r="9" spans="1:13" ht="16.5" thickBot="1" x14ac:dyDescent="0.3">
      <c r="A9" s="307" t="s">
        <v>1567</v>
      </c>
      <c r="B9" s="308" t="s">
        <v>3487</v>
      </c>
      <c r="C9" s="308"/>
      <c r="D9" s="272">
        <f>'финрез с ГП'!C35</f>
        <v>0</v>
      </c>
      <c r="E9" s="272">
        <f>'финрез с ГП'!H35</f>
        <v>0</v>
      </c>
      <c r="F9" s="272">
        <f>'финрез с ГП'!M35</f>
        <v>0</v>
      </c>
      <c r="G9" s="272">
        <f>'финрез с ГП'!R35</f>
        <v>0</v>
      </c>
      <c r="H9" s="272">
        <f>'финрез с ГП'!W35</f>
        <v>0</v>
      </c>
      <c r="I9" s="272">
        <f>'финрез с ГП'!AB35</f>
        <v>0</v>
      </c>
      <c r="J9" s="309">
        <f>'финрез с ГП'!AG35</f>
        <v>0</v>
      </c>
      <c r="K9" s="309">
        <f>'финрез с ГП'!AL35</f>
        <v>0</v>
      </c>
      <c r="L9" s="309">
        <f>'финрез с ГП'!AQ35</f>
        <v>0</v>
      </c>
      <c r="M9" s="309">
        <f>'финрез с ГП'!AV35</f>
        <v>0</v>
      </c>
    </row>
    <row r="10" spans="1:13" ht="16.5" thickBot="1" x14ac:dyDescent="0.3">
      <c r="A10" s="307" t="s">
        <v>1568</v>
      </c>
      <c r="B10" s="308" t="s">
        <v>3488</v>
      </c>
      <c r="C10" s="308"/>
      <c r="D10" s="272">
        <f>'финрез с ГП'!C19</f>
        <v>0</v>
      </c>
      <c r="E10" s="272">
        <f>'финрез с ГП'!H19</f>
        <v>0</v>
      </c>
      <c r="F10" s="272">
        <f>'финрез с ГП'!M19</f>
        <v>0</v>
      </c>
      <c r="G10" s="272">
        <f>'финрез с ГП'!R19</f>
        <v>0</v>
      </c>
      <c r="H10" s="272">
        <f>'финрез с ГП'!W19</f>
        <v>0</v>
      </c>
      <c r="I10" s="272">
        <f>'финрез с ГП'!AB19</f>
        <v>0</v>
      </c>
      <c r="J10" s="285">
        <f>'финрез с ГП'!AG19</f>
        <v>0</v>
      </c>
      <c r="K10" s="285">
        <f>'финрез с ГП'!AL19</f>
        <v>0</v>
      </c>
      <c r="L10" s="285">
        <f>'финрез с ГП'!AQ19</f>
        <v>0</v>
      </c>
      <c r="M10" s="285">
        <f>'финрез с ГП'!AV19</f>
        <v>0</v>
      </c>
    </row>
    <row r="11" spans="1:13" ht="16.5" thickBot="1" x14ac:dyDescent="0.3">
      <c r="A11" s="307" t="s">
        <v>1569</v>
      </c>
      <c r="B11" s="308" t="s">
        <v>3489</v>
      </c>
      <c r="C11" s="308"/>
      <c r="D11" s="272">
        <f t="shared" ref="D11:I11" si="1">SUM(D9:D10)</f>
        <v>0</v>
      </c>
      <c r="E11" s="272">
        <f t="shared" si="1"/>
        <v>0</v>
      </c>
      <c r="F11" s="272">
        <f t="shared" si="1"/>
        <v>0</v>
      </c>
      <c r="G11" s="272">
        <f t="shared" si="1"/>
        <v>0</v>
      </c>
      <c r="H11" s="272">
        <f t="shared" si="1"/>
        <v>0</v>
      </c>
      <c r="I11" s="272">
        <f t="shared" si="1"/>
        <v>0</v>
      </c>
      <c r="J11" s="272">
        <f t="shared" ref="J11:M11" si="2">SUM(J9:J10)</f>
        <v>0</v>
      </c>
      <c r="K11" s="272">
        <f t="shared" si="2"/>
        <v>0</v>
      </c>
      <c r="L11" s="272">
        <f t="shared" si="2"/>
        <v>0</v>
      </c>
      <c r="M11" s="272">
        <f t="shared" si="2"/>
        <v>0</v>
      </c>
    </row>
    <row r="12" spans="1:13" ht="32.25" thickBot="1" x14ac:dyDescent="0.3">
      <c r="A12" s="307" t="s">
        <v>1570</v>
      </c>
      <c r="B12" s="308" t="s">
        <v>1606</v>
      </c>
      <c r="C12" s="308"/>
      <c r="D12" s="272">
        <f>D11</f>
        <v>0</v>
      </c>
      <c r="E12" s="272">
        <f t="shared" ref="E12:K12" si="3">D12+E11</f>
        <v>0</v>
      </c>
      <c r="F12" s="272">
        <f t="shared" si="3"/>
        <v>0</v>
      </c>
      <c r="G12" s="272">
        <f t="shared" si="3"/>
        <v>0</v>
      </c>
      <c r="H12" s="272">
        <f t="shared" si="3"/>
        <v>0</v>
      </c>
      <c r="I12" s="272">
        <f t="shared" si="3"/>
        <v>0</v>
      </c>
      <c r="J12" s="272">
        <f t="shared" si="3"/>
        <v>0</v>
      </c>
      <c r="K12" s="272">
        <f t="shared" si="3"/>
        <v>0</v>
      </c>
      <c r="L12" s="272">
        <f>K12+L11</f>
        <v>0</v>
      </c>
      <c r="M12" s="272">
        <f>L12+M11</f>
        <v>0</v>
      </c>
    </row>
    <row r="13" spans="1:13" ht="32.25" thickBot="1" x14ac:dyDescent="0.3">
      <c r="A13" s="307" t="s">
        <v>1571</v>
      </c>
      <c r="B13" s="310" t="s">
        <v>1604</v>
      </c>
      <c r="C13" s="310"/>
      <c r="D13" s="274">
        <f>D12-D8</f>
        <v>0</v>
      </c>
      <c r="E13" s="274">
        <f t="shared" ref="E13:M13" si="4">E12-E8</f>
        <v>0</v>
      </c>
      <c r="F13" s="274">
        <f t="shared" si="4"/>
        <v>0</v>
      </c>
      <c r="G13" s="274">
        <f t="shared" si="4"/>
        <v>0</v>
      </c>
      <c r="H13" s="274">
        <f t="shared" si="4"/>
        <v>0</v>
      </c>
      <c r="I13" s="274">
        <f t="shared" si="4"/>
        <v>0</v>
      </c>
      <c r="J13" s="274">
        <f t="shared" si="4"/>
        <v>0</v>
      </c>
      <c r="K13" s="274">
        <f t="shared" si="4"/>
        <v>0</v>
      </c>
      <c r="L13" s="274">
        <f t="shared" si="4"/>
        <v>0</v>
      </c>
      <c r="M13" s="274">
        <f t="shared" si="4"/>
        <v>0</v>
      </c>
    </row>
    <row r="14" spans="1:13" ht="16.5" thickBot="1" x14ac:dyDescent="0.3">
      <c r="A14" s="350"/>
      <c r="B14" s="351" t="s">
        <v>3766</v>
      </c>
      <c r="C14" s="351"/>
      <c r="D14" s="352">
        <f>D12-$M$8</f>
        <v>0</v>
      </c>
      <c r="E14" s="352">
        <f t="shared" ref="E14:M14" si="5">E12-$M$8</f>
        <v>0</v>
      </c>
      <c r="F14" s="352">
        <f t="shared" si="5"/>
        <v>0</v>
      </c>
      <c r="G14" s="352">
        <f t="shared" si="5"/>
        <v>0</v>
      </c>
      <c r="H14" s="352">
        <f t="shared" si="5"/>
        <v>0</v>
      </c>
      <c r="I14" s="352">
        <f t="shared" si="5"/>
        <v>0</v>
      </c>
      <c r="J14" s="352">
        <f t="shared" si="5"/>
        <v>0</v>
      </c>
      <c r="K14" s="352">
        <f t="shared" si="5"/>
        <v>0</v>
      </c>
      <c r="L14" s="352">
        <f t="shared" si="5"/>
        <v>0</v>
      </c>
      <c r="M14" s="352">
        <f t="shared" si="5"/>
        <v>0</v>
      </c>
    </row>
    <row r="15" spans="1:13" x14ac:dyDescent="0.25">
      <c r="A15" s="305" t="s">
        <v>1572</v>
      </c>
      <c r="B15" s="306" t="s">
        <v>3638</v>
      </c>
      <c r="C15" s="306"/>
      <c r="D15" s="311"/>
      <c r="E15" s="311"/>
      <c r="F15" s="312"/>
      <c r="G15" s="313"/>
      <c r="H15" s="313"/>
      <c r="I15" s="313"/>
      <c r="J15" s="313"/>
      <c r="K15" s="313"/>
      <c r="L15" s="313"/>
      <c r="M15" s="313"/>
    </row>
    <row r="16" spans="1:13" x14ac:dyDescent="0.25">
      <c r="A16" s="314" t="s">
        <v>1602</v>
      </c>
      <c r="B16" s="315" t="s">
        <v>3491</v>
      </c>
      <c r="C16" s="315"/>
      <c r="D16" s="316"/>
      <c r="E16" s="280"/>
      <c r="F16" s="317"/>
      <c r="G16" s="318"/>
      <c r="H16" s="318"/>
      <c r="I16" s="318"/>
      <c r="J16" s="318"/>
      <c r="K16" s="318"/>
      <c r="L16" s="318"/>
      <c r="M16" s="318"/>
    </row>
    <row r="17" spans="1:13" ht="16.5" thickBot="1" x14ac:dyDescent="0.3">
      <c r="A17" s="307" t="s">
        <v>1603</v>
      </c>
      <c r="B17" s="308" t="s">
        <v>3492</v>
      </c>
      <c r="C17" s="308"/>
      <c r="D17" s="286"/>
      <c r="E17" s="272"/>
      <c r="F17" s="319"/>
      <c r="G17" s="320"/>
      <c r="H17" s="320"/>
      <c r="I17" s="320"/>
      <c r="J17" s="320"/>
      <c r="K17" s="320"/>
      <c r="L17" s="320"/>
      <c r="M17" s="320"/>
    </row>
    <row r="18" spans="1:13" x14ac:dyDescent="0.25">
      <c r="A18" s="321"/>
      <c r="B18" s="322"/>
      <c r="C18" s="322"/>
      <c r="D18" s="301"/>
      <c r="E18" s="301"/>
      <c r="F18" s="254"/>
      <c r="G18" s="254"/>
      <c r="H18" s="254"/>
    </row>
    <row r="19" spans="1:13" x14ac:dyDescent="0.25">
      <c r="A19" s="321"/>
      <c r="B19" s="322"/>
      <c r="C19" s="322"/>
      <c r="D19" s="247" t="e">
        <f>D14/ABS(D14)</f>
        <v>#DIV/0!</v>
      </c>
      <c r="E19" s="247" t="e">
        <f t="shared" ref="E19:M19" si="6">E14/ABS(E14)</f>
        <v>#DIV/0!</v>
      </c>
      <c r="F19" s="247" t="e">
        <f t="shared" si="6"/>
        <v>#DIV/0!</v>
      </c>
      <c r="G19" s="247" t="e">
        <f t="shared" si="6"/>
        <v>#DIV/0!</v>
      </c>
      <c r="H19" s="247" t="e">
        <f t="shared" si="6"/>
        <v>#DIV/0!</v>
      </c>
      <c r="I19" s="247" t="e">
        <f t="shared" si="6"/>
        <v>#DIV/0!</v>
      </c>
      <c r="J19" s="247" t="e">
        <f t="shared" si="6"/>
        <v>#DIV/0!</v>
      </c>
      <c r="K19" s="247" t="e">
        <f t="shared" si="6"/>
        <v>#DIV/0!</v>
      </c>
      <c r="L19" s="247" t="e">
        <f t="shared" si="6"/>
        <v>#DIV/0!</v>
      </c>
      <c r="M19" s="247" t="e">
        <f t="shared" si="6"/>
        <v>#DIV/0!</v>
      </c>
    </row>
    <row r="20" spans="1:13" x14ac:dyDescent="0.25">
      <c r="A20" s="321"/>
      <c r="B20" s="322"/>
      <c r="C20" s="322"/>
      <c r="D20" s="247" t="e">
        <f>0+D19</f>
        <v>#DIV/0!</v>
      </c>
      <c r="E20" s="247" t="e">
        <f>D19+E19</f>
        <v>#DIV/0!</v>
      </c>
      <c r="F20" s="247" t="e">
        <f>E19+F19</f>
        <v>#DIV/0!</v>
      </c>
      <c r="G20" s="247" t="e">
        <f t="shared" ref="G20:M20" si="7">F19+G19</f>
        <v>#DIV/0!</v>
      </c>
      <c r="H20" s="247" t="e">
        <f t="shared" si="7"/>
        <v>#DIV/0!</v>
      </c>
      <c r="I20" s="247" t="e">
        <f t="shared" si="7"/>
        <v>#DIV/0!</v>
      </c>
      <c r="J20" s="247" t="e">
        <f t="shared" si="7"/>
        <v>#DIV/0!</v>
      </c>
      <c r="K20" s="247" t="e">
        <f t="shared" si="7"/>
        <v>#DIV/0!</v>
      </c>
      <c r="L20" s="247" t="e">
        <f t="shared" si="7"/>
        <v>#DIV/0!</v>
      </c>
      <c r="M20" s="247" t="e">
        <f t="shared" si="7"/>
        <v>#DIV/0!</v>
      </c>
    </row>
    <row r="21" spans="1:13" x14ac:dyDescent="0.25">
      <c r="A21" s="321"/>
      <c r="B21" s="322"/>
      <c r="C21" s="322"/>
      <c r="D21" s="323" t="e">
        <f>IF(D20=0,((D6-$D$6+1)-D14/D11),"")</f>
        <v>#DIV/0!</v>
      </c>
      <c r="E21" s="323" t="e">
        <f t="shared" ref="E21:M21" si="8">IF(E20=0,((E6-$D$6+1)-E14/E11),"")</f>
        <v>#DIV/0!</v>
      </c>
      <c r="F21" s="323" t="e">
        <f t="shared" si="8"/>
        <v>#DIV/0!</v>
      </c>
      <c r="G21" s="323" t="e">
        <f t="shared" si="8"/>
        <v>#DIV/0!</v>
      </c>
      <c r="H21" s="323" t="e">
        <f t="shared" si="8"/>
        <v>#DIV/0!</v>
      </c>
      <c r="I21" s="323" t="e">
        <f t="shared" si="8"/>
        <v>#DIV/0!</v>
      </c>
      <c r="J21" s="323" t="e">
        <f t="shared" si="8"/>
        <v>#DIV/0!</v>
      </c>
      <c r="K21" s="323" t="e">
        <f t="shared" si="8"/>
        <v>#DIV/0!</v>
      </c>
      <c r="L21" s="323" t="e">
        <f>IF(L20=0,((L6-$D$6+1)-L14/L11),"")</f>
        <v>#DIV/0!</v>
      </c>
      <c r="M21" s="323" t="e">
        <f t="shared" si="8"/>
        <v>#DIV/0!</v>
      </c>
    </row>
    <row r="22" spans="1:13" x14ac:dyDescent="0.25">
      <c r="A22" s="321"/>
      <c r="B22" s="322"/>
      <c r="C22" s="322"/>
      <c r="D22" s="325"/>
      <c r="E22" s="325"/>
      <c r="F22" s="325"/>
      <c r="G22" s="325"/>
      <c r="H22" s="325"/>
      <c r="I22" s="325"/>
      <c r="J22" s="325"/>
      <c r="K22" s="325"/>
    </row>
    <row r="23" spans="1:13" x14ac:dyDescent="0.25">
      <c r="B23" s="298" t="s">
        <v>3649</v>
      </c>
      <c r="C23" s="298"/>
      <c r="D23" s="253" t="e">
        <f>MAX(D21:M21)</f>
        <v>#DIV/0!</v>
      </c>
      <c r="E23" s="325"/>
    </row>
    <row r="24" spans="1:13" x14ac:dyDescent="0.25">
      <c r="B24" s="298" t="s">
        <v>1867</v>
      </c>
      <c r="C24" s="298"/>
      <c r="D24" s="324" t="e">
        <f>IF(D23=0,"не окупается",DATE(D6+INT(D23),ROUNDUP(12*MOD(D23,1),0)+1,1))-1</f>
        <v>#DIV/0!</v>
      </c>
    </row>
    <row r="26" spans="1:13" ht="16.5" thickBot="1" x14ac:dyDescent="0.3">
      <c r="A26" s="32" t="s">
        <v>3937</v>
      </c>
    </row>
    <row r="27" spans="1:13" ht="34.5" customHeight="1" thickBot="1" x14ac:dyDescent="0.3">
      <c r="A27" s="302" t="s">
        <v>3282</v>
      </c>
      <c r="B27" s="303" t="s">
        <v>3483</v>
      </c>
      <c r="C27" s="304" t="str">
        <f>C6</f>
        <v>Освоено на 01.01.2023</v>
      </c>
      <c r="D27" s="304">
        <f t="shared" ref="D27:M27" si="9">D6</f>
        <v>2023</v>
      </c>
      <c r="E27" s="304">
        <f t="shared" si="9"/>
        <v>2024</v>
      </c>
      <c r="F27" s="304">
        <f t="shared" si="9"/>
        <v>2025</v>
      </c>
      <c r="G27" s="304">
        <f t="shared" si="9"/>
        <v>2026</v>
      </c>
      <c r="H27" s="304">
        <f t="shared" si="9"/>
        <v>2027</v>
      </c>
      <c r="I27" s="304">
        <f t="shared" si="9"/>
        <v>2028</v>
      </c>
      <c r="J27" s="304">
        <f t="shared" si="9"/>
        <v>2029</v>
      </c>
      <c r="K27" s="304">
        <f t="shared" si="9"/>
        <v>2030</v>
      </c>
      <c r="L27" s="304">
        <f t="shared" si="9"/>
        <v>2031</v>
      </c>
      <c r="M27" s="304">
        <f t="shared" si="9"/>
        <v>2032</v>
      </c>
    </row>
    <row r="28" spans="1:13" x14ac:dyDescent="0.25">
      <c r="A28" s="305" t="s">
        <v>1565</v>
      </c>
      <c r="B28" s="306" t="s">
        <v>1596</v>
      </c>
      <c r="C28" s="291">
        <f>C7</f>
        <v>0</v>
      </c>
      <c r="D28" s="291">
        <f>D7</f>
        <v>0</v>
      </c>
      <c r="E28" s="291">
        <f t="shared" ref="E28:K28" si="10">E7</f>
        <v>0</v>
      </c>
      <c r="F28" s="291">
        <f t="shared" si="10"/>
        <v>0</v>
      </c>
      <c r="G28" s="291">
        <f t="shared" si="10"/>
        <v>0</v>
      </c>
      <c r="H28" s="291">
        <f t="shared" si="10"/>
        <v>0</v>
      </c>
      <c r="I28" s="291">
        <f t="shared" si="10"/>
        <v>0</v>
      </c>
      <c r="J28" s="291">
        <f t="shared" si="10"/>
        <v>0</v>
      </c>
      <c r="K28" s="291">
        <f t="shared" si="10"/>
        <v>0</v>
      </c>
      <c r="L28" s="291">
        <f>L7</f>
        <v>0</v>
      </c>
      <c r="M28" s="291">
        <f>M7</f>
        <v>0</v>
      </c>
    </row>
    <row r="29" spans="1:13" ht="32.25" thickBot="1" x14ac:dyDescent="0.3">
      <c r="A29" s="307" t="s">
        <v>1566</v>
      </c>
      <c r="B29" s="308" t="s">
        <v>1605</v>
      </c>
      <c r="C29" s="272">
        <f>C28</f>
        <v>0</v>
      </c>
      <c r="D29" s="272">
        <f>C29+D28</f>
        <v>0</v>
      </c>
      <c r="E29" s="272">
        <f>D29+E28</f>
        <v>0</v>
      </c>
      <c r="F29" s="272">
        <f t="shared" ref="F29:K29" si="11">E29+F28</f>
        <v>0</v>
      </c>
      <c r="G29" s="272">
        <f t="shared" si="11"/>
        <v>0</v>
      </c>
      <c r="H29" s="272">
        <f t="shared" si="11"/>
        <v>0</v>
      </c>
      <c r="I29" s="272">
        <f t="shared" si="11"/>
        <v>0</v>
      </c>
      <c r="J29" s="272">
        <f t="shared" si="11"/>
        <v>0</v>
      </c>
      <c r="K29" s="272">
        <f t="shared" si="11"/>
        <v>0</v>
      </c>
      <c r="L29" s="272">
        <f>K29+L28</f>
        <v>0</v>
      </c>
      <c r="M29" s="272">
        <f>L29+M28</f>
        <v>0</v>
      </c>
    </row>
    <row r="30" spans="1:13" ht="16.5" thickBot="1" x14ac:dyDescent="0.3">
      <c r="A30" s="307" t="s">
        <v>1567</v>
      </c>
      <c r="B30" s="308" t="s">
        <v>3487</v>
      </c>
      <c r="C30" s="308"/>
      <c r="D30" s="272">
        <f>'финрез без ГП'!C34</f>
        <v>0</v>
      </c>
      <c r="E30" s="272">
        <f>'финрез без ГП'!H34</f>
        <v>0</v>
      </c>
      <c r="F30" s="272">
        <f>'финрез без ГП'!M34</f>
        <v>0</v>
      </c>
      <c r="G30" s="272">
        <f>'финрез без ГП'!R34</f>
        <v>0</v>
      </c>
      <c r="H30" s="272">
        <f>'финрез без ГП'!W34</f>
        <v>0</v>
      </c>
      <c r="I30" s="272">
        <f>'финрез без ГП'!AB34</f>
        <v>0</v>
      </c>
      <c r="J30" s="309">
        <f>'финрез без ГП'!AG34</f>
        <v>0</v>
      </c>
      <c r="K30" s="309">
        <f>'финрез без ГП'!AL34</f>
        <v>0</v>
      </c>
      <c r="L30" s="309">
        <f>'финрез без ГП'!AQ34</f>
        <v>0</v>
      </c>
      <c r="M30" s="309">
        <f>'финрез без ГП'!AV34</f>
        <v>0</v>
      </c>
    </row>
    <row r="31" spans="1:13" ht="16.5" thickBot="1" x14ac:dyDescent="0.3">
      <c r="A31" s="307" t="s">
        <v>1568</v>
      </c>
      <c r="B31" s="308" t="s">
        <v>3488</v>
      </c>
      <c r="C31" s="308"/>
      <c r="D31" s="272">
        <f t="shared" ref="D31:M31" si="12">D10</f>
        <v>0</v>
      </c>
      <c r="E31" s="272">
        <f t="shared" si="12"/>
        <v>0</v>
      </c>
      <c r="F31" s="272">
        <f t="shared" si="12"/>
        <v>0</v>
      </c>
      <c r="G31" s="272">
        <f t="shared" si="12"/>
        <v>0</v>
      </c>
      <c r="H31" s="272">
        <f t="shared" si="12"/>
        <v>0</v>
      </c>
      <c r="I31" s="272">
        <f t="shared" si="12"/>
        <v>0</v>
      </c>
      <c r="J31" s="272">
        <f t="shared" si="12"/>
        <v>0</v>
      </c>
      <c r="K31" s="272">
        <f t="shared" si="12"/>
        <v>0</v>
      </c>
      <c r="L31" s="272">
        <f t="shared" si="12"/>
        <v>0</v>
      </c>
      <c r="M31" s="272">
        <f t="shared" si="12"/>
        <v>0</v>
      </c>
    </row>
    <row r="32" spans="1:13" ht="16.5" thickBot="1" x14ac:dyDescent="0.3">
      <c r="A32" s="307" t="s">
        <v>1569</v>
      </c>
      <c r="B32" s="308" t="s">
        <v>3489</v>
      </c>
      <c r="C32" s="308"/>
      <c r="D32" s="272">
        <f t="shared" ref="D32:I32" si="13">SUM(D30:D31)</f>
        <v>0</v>
      </c>
      <c r="E32" s="272">
        <f t="shared" si="13"/>
        <v>0</v>
      </c>
      <c r="F32" s="272">
        <f t="shared" si="13"/>
        <v>0</v>
      </c>
      <c r="G32" s="272">
        <f t="shared" si="13"/>
        <v>0</v>
      </c>
      <c r="H32" s="272">
        <f t="shared" si="13"/>
        <v>0</v>
      </c>
      <c r="I32" s="272">
        <f t="shared" si="13"/>
        <v>0</v>
      </c>
      <c r="J32" s="272">
        <f t="shared" ref="J32:M32" si="14">SUM(J30:J31)</f>
        <v>0</v>
      </c>
      <c r="K32" s="272">
        <f t="shared" si="14"/>
        <v>0</v>
      </c>
      <c r="L32" s="272">
        <f t="shared" si="14"/>
        <v>0</v>
      </c>
      <c r="M32" s="272">
        <f t="shared" si="14"/>
        <v>0</v>
      </c>
    </row>
    <row r="33" spans="1:13" ht="32.25" thickBot="1" x14ac:dyDescent="0.3">
      <c r="A33" s="307" t="s">
        <v>1570</v>
      </c>
      <c r="B33" s="308" t="s">
        <v>1606</v>
      </c>
      <c r="C33" s="308"/>
      <c r="D33" s="272">
        <f>D32</f>
        <v>0</v>
      </c>
      <c r="E33" s="272">
        <f t="shared" ref="E33:K33" si="15">D33+E32</f>
        <v>0</v>
      </c>
      <c r="F33" s="272">
        <f t="shared" si="15"/>
        <v>0</v>
      </c>
      <c r="G33" s="272">
        <f t="shared" si="15"/>
        <v>0</v>
      </c>
      <c r="H33" s="272">
        <f t="shared" si="15"/>
        <v>0</v>
      </c>
      <c r="I33" s="272">
        <f t="shared" si="15"/>
        <v>0</v>
      </c>
      <c r="J33" s="272">
        <f t="shared" si="15"/>
        <v>0</v>
      </c>
      <c r="K33" s="272">
        <f t="shared" si="15"/>
        <v>0</v>
      </c>
      <c r="L33" s="272">
        <f>K33+L32</f>
        <v>0</v>
      </c>
      <c r="M33" s="272">
        <f>L33+M32</f>
        <v>0</v>
      </c>
    </row>
    <row r="34" spans="1:13" ht="32.25" thickBot="1" x14ac:dyDescent="0.3">
      <c r="A34" s="307" t="s">
        <v>1571</v>
      </c>
      <c r="B34" s="310" t="s">
        <v>1604</v>
      </c>
      <c r="C34" s="310"/>
      <c r="D34" s="274">
        <f>D33-D29</f>
        <v>0</v>
      </c>
      <c r="E34" s="274">
        <f t="shared" ref="E34:M34" si="16">E33-E29</f>
        <v>0</v>
      </c>
      <c r="F34" s="274">
        <f t="shared" si="16"/>
        <v>0</v>
      </c>
      <c r="G34" s="274">
        <f t="shared" si="16"/>
        <v>0</v>
      </c>
      <c r="H34" s="274">
        <f t="shared" si="16"/>
        <v>0</v>
      </c>
      <c r="I34" s="274">
        <f t="shared" si="16"/>
        <v>0</v>
      </c>
      <c r="J34" s="274">
        <f t="shared" si="16"/>
        <v>0</v>
      </c>
      <c r="K34" s="274">
        <f t="shared" si="16"/>
        <v>0</v>
      </c>
      <c r="L34" s="274">
        <f t="shared" si="16"/>
        <v>0</v>
      </c>
      <c r="M34" s="274">
        <f t="shared" si="16"/>
        <v>0</v>
      </c>
    </row>
    <row r="35" spans="1:13" ht="16.5" thickBot="1" x14ac:dyDescent="0.3">
      <c r="A35" s="350"/>
      <c r="B35" s="351" t="s">
        <v>3766</v>
      </c>
      <c r="C35" s="351"/>
      <c r="D35" s="352">
        <f>D33-$M$28</f>
        <v>0</v>
      </c>
      <c r="E35" s="352">
        <f t="shared" ref="E35:M35" si="17">E33-$M$28</f>
        <v>0</v>
      </c>
      <c r="F35" s="352">
        <f t="shared" si="17"/>
        <v>0</v>
      </c>
      <c r="G35" s="352">
        <f t="shared" si="17"/>
        <v>0</v>
      </c>
      <c r="H35" s="352">
        <f t="shared" si="17"/>
        <v>0</v>
      </c>
      <c r="I35" s="352">
        <f t="shared" si="17"/>
        <v>0</v>
      </c>
      <c r="J35" s="352">
        <f t="shared" si="17"/>
        <v>0</v>
      </c>
      <c r="K35" s="352">
        <f t="shared" si="17"/>
        <v>0</v>
      </c>
      <c r="L35" s="352">
        <f t="shared" si="17"/>
        <v>0</v>
      </c>
      <c r="M35" s="352">
        <f t="shared" si="17"/>
        <v>0</v>
      </c>
    </row>
    <row r="36" spans="1:13" x14ac:dyDescent="0.25">
      <c r="A36" s="305" t="s">
        <v>1572</v>
      </c>
      <c r="B36" s="306" t="s">
        <v>3638</v>
      </c>
      <c r="C36" s="306"/>
      <c r="D36" s="311"/>
      <c r="E36" s="311"/>
      <c r="F36" s="312"/>
      <c r="G36" s="313"/>
      <c r="H36" s="313"/>
      <c r="I36" s="313"/>
      <c r="J36" s="313"/>
      <c r="K36" s="313"/>
      <c r="L36" s="313"/>
      <c r="M36" s="313"/>
    </row>
    <row r="37" spans="1:13" x14ac:dyDescent="0.25">
      <c r="A37" s="314" t="s">
        <v>1602</v>
      </c>
      <c r="B37" s="315" t="s">
        <v>3491</v>
      </c>
      <c r="C37" s="315"/>
      <c r="D37" s="316"/>
      <c r="E37" s="280"/>
      <c r="F37" s="317"/>
      <c r="G37" s="318"/>
      <c r="H37" s="318"/>
      <c r="I37" s="318"/>
      <c r="J37" s="318"/>
      <c r="K37" s="318"/>
      <c r="L37" s="318"/>
      <c r="M37" s="318"/>
    </row>
    <row r="38" spans="1:13" ht="16.5" thickBot="1" x14ac:dyDescent="0.3">
      <c r="A38" s="307" t="s">
        <v>1603</v>
      </c>
      <c r="B38" s="308" t="s">
        <v>3492</v>
      </c>
      <c r="C38" s="308"/>
      <c r="D38" s="286"/>
      <c r="E38" s="272"/>
      <c r="F38" s="319"/>
      <c r="G38" s="320"/>
      <c r="H38" s="320"/>
      <c r="I38" s="320"/>
      <c r="J38" s="320"/>
      <c r="K38" s="320"/>
      <c r="L38" s="320"/>
      <c r="M38" s="320"/>
    </row>
    <row r="40" spans="1:13" x14ac:dyDescent="0.25">
      <c r="B40" s="322"/>
      <c r="C40" s="322"/>
      <c r="D40" s="247" t="e">
        <f>D35/ABS(D35)</f>
        <v>#DIV/0!</v>
      </c>
      <c r="E40" s="247" t="e">
        <f t="shared" ref="E40:M40" si="18">E35/ABS(E35)</f>
        <v>#DIV/0!</v>
      </c>
      <c r="F40" s="247" t="e">
        <f t="shared" si="18"/>
        <v>#DIV/0!</v>
      </c>
      <c r="G40" s="247" t="e">
        <f t="shared" si="18"/>
        <v>#DIV/0!</v>
      </c>
      <c r="H40" s="247" t="e">
        <f t="shared" si="18"/>
        <v>#DIV/0!</v>
      </c>
      <c r="I40" s="247" t="e">
        <f t="shared" si="18"/>
        <v>#DIV/0!</v>
      </c>
      <c r="J40" s="247" t="e">
        <f t="shared" si="18"/>
        <v>#DIV/0!</v>
      </c>
      <c r="K40" s="247" t="e">
        <f t="shared" si="18"/>
        <v>#DIV/0!</v>
      </c>
      <c r="L40" s="247" t="e">
        <f t="shared" si="18"/>
        <v>#DIV/0!</v>
      </c>
      <c r="M40" s="247" t="e">
        <f t="shared" si="18"/>
        <v>#DIV/0!</v>
      </c>
    </row>
    <row r="41" spans="1:13" x14ac:dyDescent="0.25">
      <c r="B41" s="322"/>
      <c r="C41" s="322"/>
      <c r="D41" s="247" t="e">
        <f>0+D40</f>
        <v>#DIV/0!</v>
      </c>
      <c r="E41" s="247" t="e">
        <f t="shared" ref="E41:K41" si="19">D40+E40</f>
        <v>#DIV/0!</v>
      </c>
      <c r="F41" s="247" t="e">
        <f t="shared" si="19"/>
        <v>#DIV/0!</v>
      </c>
      <c r="G41" s="247" t="e">
        <f t="shared" si="19"/>
        <v>#DIV/0!</v>
      </c>
      <c r="H41" s="247" t="e">
        <f t="shared" si="19"/>
        <v>#DIV/0!</v>
      </c>
      <c r="I41" s="247" t="e">
        <f t="shared" si="19"/>
        <v>#DIV/0!</v>
      </c>
      <c r="J41" s="247" t="e">
        <f t="shared" si="19"/>
        <v>#DIV/0!</v>
      </c>
      <c r="K41" s="247" t="e">
        <f t="shared" si="19"/>
        <v>#DIV/0!</v>
      </c>
      <c r="L41" s="247" t="e">
        <f>K40+L40</f>
        <v>#DIV/0!</v>
      </c>
      <c r="M41" s="247" t="e">
        <f>L40+M40</f>
        <v>#DIV/0!</v>
      </c>
    </row>
    <row r="42" spans="1:13" x14ac:dyDescent="0.25">
      <c r="B42" s="322"/>
      <c r="C42" s="322"/>
      <c r="D42" s="323" t="e">
        <f>IF(D41=0,((D27-$D$27+1)-D35/D32),"")</f>
        <v>#DIV/0!</v>
      </c>
      <c r="E42" s="323" t="e">
        <f t="shared" ref="E42:M42" si="20">IF(E41=0,((E27-$D$27+1)-E35/E32),"")</f>
        <v>#DIV/0!</v>
      </c>
      <c r="F42" s="323" t="e">
        <f t="shared" si="20"/>
        <v>#DIV/0!</v>
      </c>
      <c r="G42" s="323" t="e">
        <f t="shared" si="20"/>
        <v>#DIV/0!</v>
      </c>
      <c r="H42" s="323" t="e">
        <f t="shared" si="20"/>
        <v>#DIV/0!</v>
      </c>
      <c r="I42" s="323" t="e">
        <f t="shared" si="20"/>
        <v>#DIV/0!</v>
      </c>
      <c r="J42" s="323" t="e">
        <f t="shared" si="20"/>
        <v>#DIV/0!</v>
      </c>
      <c r="K42" s="323" t="e">
        <f t="shared" si="20"/>
        <v>#DIV/0!</v>
      </c>
      <c r="L42" s="323" t="e">
        <f t="shared" si="20"/>
        <v>#DIV/0!</v>
      </c>
      <c r="M42" s="323" t="e">
        <f t="shared" si="20"/>
        <v>#DIV/0!</v>
      </c>
    </row>
    <row r="43" spans="1:13" x14ac:dyDescent="0.25">
      <c r="B43" s="322"/>
      <c r="C43" s="322"/>
      <c r="D43" s="325"/>
      <c r="E43" s="325"/>
      <c r="F43" s="325"/>
      <c r="G43" s="325"/>
      <c r="H43" s="325"/>
      <c r="I43" s="325"/>
      <c r="J43" s="325"/>
      <c r="K43" s="325"/>
      <c r="L43" s="325"/>
      <c r="M43" s="325"/>
    </row>
    <row r="44" spans="1:13" x14ac:dyDescent="0.25">
      <c r="B44" s="298" t="s">
        <v>3649</v>
      </c>
      <c r="C44" s="298"/>
      <c r="D44" s="253" t="e">
        <f>MAX(D42:M42)</f>
        <v>#DIV/0!</v>
      </c>
    </row>
    <row r="45" spans="1:13" x14ac:dyDescent="0.25">
      <c r="B45" s="298" t="s">
        <v>1867</v>
      </c>
      <c r="C45" s="298"/>
      <c r="D45" s="324" t="e">
        <f>IF(D44=0,"не окупается",DATE(D27+INT(D44),ROUNDUP(12*MOD(D44,1),0)+1,1))-1</f>
        <v>#DIV/0!</v>
      </c>
    </row>
    <row r="47" spans="1:13" hidden="1" x14ac:dyDescent="0.25"/>
    <row r="48" spans="1:13" hidden="1" x14ac:dyDescent="0.25"/>
    <row r="49" spans="2:20" hidden="1" x14ac:dyDescent="0.25"/>
    <row r="50" spans="2:20" hidden="1" x14ac:dyDescent="0.25"/>
    <row r="51" spans="2:20" hidden="1" x14ac:dyDescent="0.25"/>
    <row r="52" spans="2:20" hidden="1" x14ac:dyDescent="0.25"/>
    <row r="53" spans="2:20" hidden="1" x14ac:dyDescent="0.25"/>
    <row r="54" spans="2:20" hidden="1" x14ac:dyDescent="0.25"/>
    <row r="55" spans="2:20" hidden="1" x14ac:dyDescent="0.25"/>
    <row r="56" spans="2:20" hidden="1" x14ac:dyDescent="0.25"/>
    <row r="57" spans="2:20" hidden="1" x14ac:dyDescent="0.25"/>
    <row r="58" spans="2:20" hidden="1" x14ac:dyDescent="0.25"/>
    <row r="60" spans="2:20" x14ac:dyDescent="0.25">
      <c r="B60" s="31" t="s">
        <v>3986</v>
      </c>
      <c r="C60" s="31"/>
      <c r="D60" s="254">
        <f>D11-D7</f>
        <v>0</v>
      </c>
      <c r="E60" s="254">
        <f t="shared" ref="E60:M60" si="21">E11-E7</f>
        <v>0</v>
      </c>
      <c r="F60" s="254">
        <f t="shared" si="21"/>
        <v>0</v>
      </c>
      <c r="G60" s="254">
        <f t="shared" si="21"/>
        <v>0</v>
      </c>
      <c r="H60" s="254">
        <f t="shared" si="21"/>
        <v>0</v>
      </c>
      <c r="I60" s="254">
        <f t="shared" si="21"/>
        <v>0</v>
      </c>
      <c r="J60" s="254">
        <f t="shared" si="21"/>
        <v>0</v>
      </c>
      <c r="K60" s="254">
        <f t="shared" si="21"/>
        <v>0</v>
      </c>
      <c r="L60" s="254">
        <f t="shared" si="21"/>
        <v>0</v>
      </c>
      <c r="M60" s="254">
        <f t="shared" si="21"/>
        <v>0</v>
      </c>
    </row>
    <row r="61" spans="2:20" x14ac:dyDescent="0.25">
      <c r="B61" s="31" t="s">
        <v>3987</v>
      </c>
      <c r="C61" s="31"/>
      <c r="D61" s="254">
        <f>D60</f>
        <v>0</v>
      </c>
      <c r="E61" s="254">
        <f>E60+D61</f>
        <v>0</v>
      </c>
      <c r="F61" s="254">
        <f>F60+E61</f>
        <v>0</v>
      </c>
      <c r="G61" s="254">
        <f t="shared" ref="G61:M61" si="22">G60+F61</f>
        <v>0</v>
      </c>
      <c r="H61" s="254">
        <f t="shared" si="22"/>
        <v>0</v>
      </c>
      <c r="I61" s="254">
        <f t="shared" si="22"/>
        <v>0</v>
      </c>
      <c r="J61" s="254">
        <f t="shared" si="22"/>
        <v>0</v>
      </c>
      <c r="K61" s="254">
        <f t="shared" si="22"/>
        <v>0</v>
      </c>
      <c r="L61" s="254">
        <f t="shared" si="22"/>
        <v>0</v>
      </c>
      <c r="M61" s="254">
        <f t="shared" si="22"/>
        <v>0</v>
      </c>
    </row>
    <row r="62" spans="2:20" x14ac:dyDescent="0.25">
      <c r="B62" s="31"/>
      <c r="C62" s="31"/>
      <c r="D62" s="254"/>
      <c r="E62" s="254"/>
      <c r="F62" s="254"/>
      <c r="G62" s="254"/>
      <c r="H62" s="254"/>
      <c r="I62" s="254"/>
      <c r="J62" s="254"/>
      <c r="K62" s="254"/>
      <c r="L62" s="254"/>
      <c r="M62" s="254"/>
      <c r="S62" s="637"/>
      <c r="T62" s="637"/>
    </row>
    <row r="63" spans="2:20" x14ac:dyDescent="0.25">
      <c r="B63" s="605" t="s">
        <v>3988</v>
      </c>
      <c r="C63" s="606">
        <v>0.08</v>
      </c>
      <c r="D63" s="325"/>
    </row>
    <row r="64" spans="2:20" x14ac:dyDescent="0.25">
      <c r="B64" s="126" t="s">
        <v>3989</v>
      </c>
      <c r="D64" s="637">
        <v>1</v>
      </c>
      <c r="E64" s="637">
        <f>(1+$C63)^2</f>
        <v>1.1664000000000001</v>
      </c>
      <c r="F64" s="637">
        <f>(1+$C63)^3</f>
        <v>1.2597120000000002</v>
      </c>
      <c r="G64" s="637">
        <f>(1+$C63)^4</f>
        <v>1.3604889600000003</v>
      </c>
      <c r="H64" s="637">
        <f>(1+$C63)^5</f>
        <v>1.4693280768000003</v>
      </c>
      <c r="I64" s="637">
        <f>(1+$C63)^6</f>
        <v>1.5868743229440005</v>
      </c>
      <c r="J64" s="637">
        <f>(1+$C63)^7</f>
        <v>1.7138242687795207</v>
      </c>
      <c r="K64" s="637">
        <f>(1+$C63)^8</f>
        <v>1.8509302102818823</v>
      </c>
      <c r="L64" s="637">
        <f>(1+$C63)^9</f>
        <v>1.9990046271044331</v>
      </c>
      <c r="M64" s="637">
        <f>(1+$C63)^10</f>
        <v>2.1589249972727877</v>
      </c>
    </row>
    <row r="66" spans="2:13" x14ac:dyDescent="0.25">
      <c r="B66" s="126" t="s">
        <v>3990</v>
      </c>
      <c r="D66" s="254">
        <f>D60/D64</f>
        <v>0</v>
      </c>
      <c r="E66" s="254">
        <f t="shared" ref="E66:M66" si="23">E60/E64</f>
        <v>0</v>
      </c>
      <c r="F66" s="254">
        <f t="shared" si="23"/>
        <v>0</v>
      </c>
      <c r="G66" s="254">
        <f t="shared" si="23"/>
        <v>0</v>
      </c>
      <c r="H66" s="254">
        <f t="shared" si="23"/>
        <v>0</v>
      </c>
      <c r="I66" s="254">
        <f t="shared" si="23"/>
        <v>0</v>
      </c>
      <c r="J66" s="254">
        <f t="shared" si="23"/>
        <v>0</v>
      </c>
      <c r="K66" s="254">
        <f t="shared" si="23"/>
        <v>0</v>
      </c>
      <c r="L66" s="254">
        <f t="shared" si="23"/>
        <v>0</v>
      </c>
      <c r="M66" s="254">
        <f t="shared" si="23"/>
        <v>0</v>
      </c>
    </row>
    <row r="67" spans="2:13" x14ac:dyDescent="0.25">
      <c r="B67" s="126" t="s">
        <v>3991</v>
      </c>
      <c r="D67" s="254">
        <f>D66</f>
        <v>0</v>
      </c>
      <c r="E67" s="254">
        <f>E66+D67</f>
        <v>0</v>
      </c>
      <c r="F67" s="254">
        <f t="shared" ref="F67:M67" si="24">F66+E67</f>
        <v>0</v>
      </c>
      <c r="G67" s="254">
        <f t="shared" si="24"/>
        <v>0</v>
      </c>
      <c r="H67" s="254">
        <f t="shared" si="24"/>
        <v>0</v>
      </c>
      <c r="I67" s="254">
        <f t="shared" si="24"/>
        <v>0</v>
      </c>
      <c r="J67" s="254">
        <f t="shared" si="24"/>
        <v>0</v>
      </c>
      <c r="K67" s="254">
        <f t="shared" si="24"/>
        <v>0</v>
      </c>
      <c r="L67" s="254">
        <f t="shared" si="24"/>
        <v>0</v>
      </c>
      <c r="M67" s="254">
        <f t="shared" si="24"/>
        <v>0</v>
      </c>
    </row>
    <row r="68" spans="2:13" x14ac:dyDescent="0.25">
      <c r="D68" s="254"/>
      <c r="E68" s="254"/>
      <c r="F68" s="254"/>
      <c r="G68" s="254"/>
      <c r="H68" s="254"/>
      <c r="I68" s="254"/>
      <c r="J68" s="254"/>
      <c r="K68" s="254"/>
      <c r="L68" s="254"/>
      <c r="M68" s="254"/>
    </row>
    <row r="69" spans="2:13" x14ac:dyDescent="0.25">
      <c r="B69" s="607" t="s">
        <v>3992</v>
      </c>
      <c r="C69" s="608" t="e">
        <f t="array" aca="1" ref="C69" ca="1">(MATCH(1,SIGN(D67:M67),0)-1)+ABS(INDEX(D67:M67,MATCH(1,SIGN(D67:M67),0)-1))/OFFSET(INDEX(D67:M67,1,MATCH(1,SIGN(D67:M67),0)),-1,0)</f>
        <v>#N/A</v>
      </c>
    </row>
    <row r="70" spans="2:13" x14ac:dyDescent="0.25">
      <c r="B70" s="609" t="s">
        <v>4009</v>
      </c>
      <c r="C70" s="610" t="e">
        <f>IRR(D60:M60)</f>
        <v>#NUM!</v>
      </c>
    </row>
    <row r="71" spans="2:13" x14ac:dyDescent="0.25">
      <c r="B71" s="609" t="s">
        <v>3993</v>
      </c>
      <c r="C71" s="608">
        <f>M67</f>
        <v>0</v>
      </c>
    </row>
  </sheetData>
  <phoneticPr fontId="2" type="noConversion"/>
  <pageMargins left="0.75" right="0.75" top="1" bottom="1" header="0.5" footer="0.5"/>
  <pageSetup paperSize="9" scale="44" orientation="portrait" r:id="rId1"/>
  <headerFooter alignWithMargins="0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2"/>
  <dimension ref="A1:BJ155"/>
  <sheetViews>
    <sheetView view="pageBreakPreview" zoomScaleNormal="60" zoomScaleSheetLayoutView="100" workbookViewId="0">
      <selection activeCell="I14" sqref="I14"/>
    </sheetView>
  </sheetViews>
  <sheetFormatPr defaultRowHeight="15.75" x14ac:dyDescent="0.25"/>
  <cols>
    <col min="1" max="1" width="14.85546875" style="126" customWidth="1"/>
    <col min="2" max="4" width="10.5703125" style="126" customWidth="1"/>
    <col min="5" max="5" width="13.42578125" style="126" customWidth="1"/>
    <col min="6" max="7" width="12.85546875" style="126" customWidth="1"/>
    <col min="8" max="8" width="12.5703125" style="126" customWidth="1"/>
    <col min="9" max="9" width="13.85546875" style="126" customWidth="1"/>
    <col min="10" max="10" width="11.42578125" style="126" customWidth="1"/>
    <col min="11" max="11" width="13.5703125" style="126" customWidth="1"/>
    <col min="12" max="12" width="13.42578125" style="126" customWidth="1"/>
    <col min="13" max="13" width="13" style="126" customWidth="1"/>
    <col min="14" max="14" width="10.5703125" style="126" customWidth="1"/>
    <col min="15" max="15" width="14.42578125" style="126" customWidth="1"/>
    <col min="16" max="16" width="9.5703125" style="126" customWidth="1"/>
    <col min="17" max="16384" width="9.140625" style="126"/>
  </cols>
  <sheetData>
    <row r="1" spans="1:62" x14ac:dyDescent="0.25">
      <c r="A1" s="344" t="s">
        <v>3760</v>
      </c>
      <c r="C1" s="345">
        <f>Инвестиции!F4</f>
        <v>2023</v>
      </c>
      <c r="D1" s="345">
        <f>C1</f>
        <v>2023</v>
      </c>
      <c r="E1" s="345">
        <f>D1</f>
        <v>2023</v>
      </c>
      <c r="F1" s="345">
        <f>E1</f>
        <v>2023</v>
      </c>
      <c r="G1" s="345">
        <f>F1</f>
        <v>2023</v>
      </c>
      <c r="H1" s="345">
        <f>Инвестиции!K4</f>
        <v>2024</v>
      </c>
      <c r="I1" s="345">
        <f>H1</f>
        <v>2024</v>
      </c>
      <c r="J1" s="345">
        <f>I1</f>
        <v>2024</v>
      </c>
      <c r="K1" s="345">
        <f>J1</f>
        <v>2024</v>
      </c>
      <c r="L1" s="345">
        <f>K1</f>
        <v>2024</v>
      </c>
      <c r="M1" s="345">
        <f>Инвестиции!P4</f>
        <v>2025</v>
      </c>
      <c r="N1" s="345">
        <f>M1</f>
        <v>2025</v>
      </c>
      <c r="O1" s="345">
        <f>N1</f>
        <v>2025</v>
      </c>
      <c r="P1" s="345">
        <f>O1</f>
        <v>2025</v>
      </c>
      <c r="Q1" s="345">
        <f>P1</f>
        <v>2025</v>
      </c>
      <c r="R1" s="345">
        <f>Инвестиции!U4</f>
        <v>2026</v>
      </c>
      <c r="S1" s="345">
        <f>R1</f>
        <v>2026</v>
      </c>
      <c r="T1" s="345">
        <f>S1</f>
        <v>2026</v>
      </c>
      <c r="U1" s="345">
        <f>T1</f>
        <v>2026</v>
      </c>
      <c r="V1" s="345">
        <f>U1</f>
        <v>2026</v>
      </c>
      <c r="W1" s="345">
        <f>Инвестиции!Z4</f>
        <v>2027</v>
      </c>
      <c r="X1" s="345">
        <f>W1</f>
        <v>2027</v>
      </c>
      <c r="Y1" s="345">
        <f>X1</f>
        <v>2027</v>
      </c>
      <c r="Z1" s="345">
        <f>Y1</f>
        <v>2027</v>
      </c>
      <c r="AA1" s="345">
        <f>Z1</f>
        <v>2027</v>
      </c>
      <c r="AB1" s="345">
        <f>Инвестиции!AE4</f>
        <v>2028</v>
      </c>
      <c r="AC1" s="345">
        <f>AB1</f>
        <v>2028</v>
      </c>
      <c r="AD1" s="345">
        <f>AC1</f>
        <v>2028</v>
      </c>
      <c r="AE1" s="345">
        <f>AD1</f>
        <v>2028</v>
      </c>
      <c r="AF1" s="345">
        <f>AE1</f>
        <v>2028</v>
      </c>
      <c r="AG1" s="345">
        <f>Инвестиции!AJ4</f>
        <v>2029</v>
      </c>
      <c r="AH1" s="345">
        <f>AG1</f>
        <v>2029</v>
      </c>
      <c r="AI1" s="345">
        <f>AH1</f>
        <v>2029</v>
      </c>
      <c r="AJ1" s="345">
        <f>AI1</f>
        <v>2029</v>
      </c>
      <c r="AK1" s="345">
        <f>AJ1</f>
        <v>2029</v>
      </c>
      <c r="AL1" s="345">
        <f>Инвестиции!AO4</f>
        <v>2030</v>
      </c>
      <c r="AM1" s="345">
        <f>AL1</f>
        <v>2030</v>
      </c>
      <c r="AN1" s="345">
        <f>AM1</f>
        <v>2030</v>
      </c>
      <c r="AO1" s="345">
        <f>AN1</f>
        <v>2030</v>
      </c>
      <c r="AP1" s="345">
        <f>AO1</f>
        <v>2030</v>
      </c>
      <c r="AQ1" s="345">
        <f>Инвестиции!AT4</f>
        <v>2031</v>
      </c>
      <c r="AR1" s="345">
        <f>AQ1</f>
        <v>2031</v>
      </c>
      <c r="AS1" s="345">
        <f>AR1</f>
        <v>2031</v>
      </c>
      <c r="AT1" s="345">
        <f>AS1</f>
        <v>2031</v>
      </c>
      <c r="AU1" s="345">
        <f>AT1</f>
        <v>2031</v>
      </c>
      <c r="AV1" s="345">
        <f>Инвестиции!AY4</f>
        <v>2032</v>
      </c>
      <c r="AW1" s="345">
        <f>AV1</f>
        <v>2032</v>
      </c>
      <c r="AX1" s="345">
        <f>AW1</f>
        <v>2032</v>
      </c>
      <c r="AY1" s="345">
        <f>AX1</f>
        <v>2032</v>
      </c>
      <c r="AZ1" s="345">
        <f>AY1</f>
        <v>2032</v>
      </c>
      <c r="BA1" s="345" t="e">
        <f>Инвестиции!#REF!</f>
        <v>#REF!</v>
      </c>
      <c r="BB1" s="345" t="e">
        <f>BA1</f>
        <v>#REF!</v>
      </c>
      <c r="BC1" s="345" t="e">
        <f>BB1</f>
        <v>#REF!</v>
      </c>
      <c r="BD1" s="345" t="e">
        <f>BC1</f>
        <v>#REF!</v>
      </c>
      <c r="BE1" s="345" t="e">
        <f>BD1</f>
        <v>#REF!</v>
      </c>
      <c r="BF1" s="345" t="e">
        <f>Инвестиции!#REF!</f>
        <v>#REF!</v>
      </c>
      <c r="BG1" s="345" t="e">
        <f>BF1</f>
        <v>#REF!</v>
      </c>
      <c r="BH1" s="345" t="e">
        <f>BG1</f>
        <v>#REF!</v>
      </c>
      <c r="BI1" s="345" t="e">
        <f>BH1</f>
        <v>#REF!</v>
      </c>
      <c r="BJ1" s="345" t="e">
        <f>BI1</f>
        <v>#REF!</v>
      </c>
    </row>
    <row r="2" spans="1:62" x14ac:dyDescent="0.25">
      <c r="A2" s="344" t="s">
        <v>3761</v>
      </c>
      <c r="C2" s="349" t="s">
        <v>3765</v>
      </c>
      <c r="D2" s="345">
        <v>1</v>
      </c>
      <c r="E2" s="345">
        <v>2</v>
      </c>
      <c r="F2" s="345">
        <v>3</v>
      </c>
      <c r="G2" s="345">
        <v>4</v>
      </c>
      <c r="H2" s="349" t="s">
        <v>3765</v>
      </c>
      <c r="I2" s="345">
        <v>1</v>
      </c>
      <c r="J2" s="345">
        <v>2</v>
      </c>
      <c r="K2" s="345">
        <v>3</v>
      </c>
      <c r="L2" s="345">
        <v>4</v>
      </c>
      <c r="M2" s="349" t="s">
        <v>3765</v>
      </c>
      <c r="N2" s="345">
        <v>1</v>
      </c>
      <c r="O2" s="345">
        <v>2</v>
      </c>
      <c r="P2" s="345">
        <v>3</v>
      </c>
      <c r="Q2" s="345">
        <v>4</v>
      </c>
      <c r="R2" s="349" t="s">
        <v>3765</v>
      </c>
      <c r="S2" s="345">
        <v>1</v>
      </c>
      <c r="T2" s="345">
        <v>2</v>
      </c>
      <c r="U2" s="345">
        <v>3</v>
      </c>
      <c r="V2" s="345">
        <v>4</v>
      </c>
      <c r="W2" s="349" t="s">
        <v>3765</v>
      </c>
      <c r="X2" s="345">
        <v>1</v>
      </c>
      <c r="Y2" s="345">
        <v>2</v>
      </c>
      <c r="Z2" s="345">
        <v>3</v>
      </c>
      <c r="AA2" s="345">
        <v>4</v>
      </c>
      <c r="AB2" s="349" t="s">
        <v>3765</v>
      </c>
      <c r="AC2" s="345">
        <v>1</v>
      </c>
      <c r="AD2" s="345">
        <v>2</v>
      </c>
      <c r="AE2" s="345">
        <v>3</v>
      </c>
      <c r="AF2" s="345">
        <v>4</v>
      </c>
      <c r="AG2" s="349" t="s">
        <v>3765</v>
      </c>
      <c r="AH2" s="345">
        <v>1</v>
      </c>
      <c r="AI2" s="345">
        <v>2</v>
      </c>
      <c r="AJ2" s="345">
        <v>3</v>
      </c>
      <c r="AK2" s="345">
        <v>4</v>
      </c>
      <c r="AL2" s="349" t="s">
        <v>3765</v>
      </c>
      <c r="AM2" s="345">
        <v>1</v>
      </c>
      <c r="AN2" s="345">
        <v>2</v>
      </c>
      <c r="AO2" s="345">
        <v>3</v>
      </c>
      <c r="AP2" s="345">
        <v>4</v>
      </c>
      <c r="AQ2" s="349" t="s">
        <v>3765</v>
      </c>
      <c r="AR2" s="345">
        <v>1</v>
      </c>
      <c r="AS2" s="345">
        <v>2</v>
      </c>
      <c r="AT2" s="345">
        <v>3</v>
      </c>
      <c r="AU2" s="345">
        <v>4</v>
      </c>
      <c r="AV2" s="349" t="s">
        <v>3765</v>
      </c>
      <c r="AW2" s="345">
        <v>1</v>
      </c>
      <c r="AX2" s="345">
        <v>2</v>
      </c>
      <c r="AY2" s="345">
        <v>3</v>
      </c>
      <c r="AZ2" s="345">
        <v>4</v>
      </c>
      <c r="BA2" s="349" t="s">
        <v>3765</v>
      </c>
      <c r="BB2" s="345">
        <v>1</v>
      </c>
      <c r="BC2" s="345">
        <v>2</v>
      </c>
      <c r="BD2" s="345">
        <v>3</v>
      </c>
      <c r="BE2" s="345">
        <v>4</v>
      </c>
      <c r="BF2" s="349" t="s">
        <v>3765</v>
      </c>
      <c r="BG2" s="345">
        <v>1</v>
      </c>
      <c r="BH2" s="345">
        <v>2</v>
      </c>
      <c r="BI2" s="345">
        <v>3</v>
      </c>
      <c r="BJ2" s="345">
        <v>4</v>
      </c>
    </row>
    <row r="3" spans="1:62" x14ac:dyDescent="0.25">
      <c r="A3" s="346" t="s">
        <v>3764</v>
      </c>
      <c r="C3" s="347" t="str">
        <f t="shared" ref="C3:AH3" si="0">C2&amp;C1</f>
        <v>итого2023</v>
      </c>
      <c r="D3" s="347" t="str">
        <f t="shared" si="0"/>
        <v>12023</v>
      </c>
      <c r="E3" s="347" t="str">
        <f t="shared" si="0"/>
        <v>22023</v>
      </c>
      <c r="F3" s="347" t="str">
        <f t="shared" si="0"/>
        <v>32023</v>
      </c>
      <c r="G3" s="347" t="str">
        <f t="shared" si="0"/>
        <v>42023</v>
      </c>
      <c r="H3" s="347" t="str">
        <f t="shared" si="0"/>
        <v>итого2024</v>
      </c>
      <c r="I3" s="347" t="str">
        <f t="shared" si="0"/>
        <v>12024</v>
      </c>
      <c r="J3" s="347" t="str">
        <f t="shared" si="0"/>
        <v>22024</v>
      </c>
      <c r="K3" s="347" t="str">
        <f t="shared" si="0"/>
        <v>32024</v>
      </c>
      <c r="L3" s="347" t="str">
        <f t="shared" si="0"/>
        <v>42024</v>
      </c>
      <c r="M3" s="347" t="str">
        <f t="shared" si="0"/>
        <v>итого2025</v>
      </c>
      <c r="N3" s="347" t="str">
        <f t="shared" si="0"/>
        <v>12025</v>
      </c>
      <c r="O3" s="347" t="str">
        <f t="shared" si="0"/>
        <v>22025</v>
      </c>
      <c r="P3" s="347" t="str">
        <f t="shared" si="0"/>
        <v>32025</v>
      </c>
      <c r="Q3" s="347" t="str">
        <f t="shared" si="0"/>
        <v>42025</v>
      </c>
      <c r="R3" s="347" t="str">
        <f t="shared" si="0"/>
        <v>итого2026</v>
      </c>
      <c r="S3" s="347" t="str">
        <f t="shared" si="0"/>
        <v>12026</v>
      </c>
      <c r="T3" s="347" t="str">
        <f t="shared" si="0"/>
        <v>22026</v>
      </c>
      <c r="U3" s="347" t="str">
        <f t="shared" si="0"/>
        <v>32026</v>
      </c>
      <c r="V3" s="347" t="str">
        <f t="shared" si="0"/>
        <v>42026</v>
      </c>
      <c r="W3" s="347" t="str">
        <f t="shared" si="0"/>
        <v>итого2027</v>
      </c>
      <c r="X3" s="347" t="str">
        <f t="shared" si="0"/>
        <v>12027</v>
      </c>
      <c r="Y3" s="347" t="str">
        <f t="shared" si="0"/>
        <v>22027</v>
      </c>
      <c r="Z3" s="347" t="str">
        <f t="shared" si="0"/>
        <v>32027</v>
      </c>
      <c r="AA3" s="347" t="str">
        <f t="shared" si="0"/>
        <v>42027</v>
      </c>
      <c r="AB3" s="347" t="str">
        <f t="shared" si="0"/>
        <v>итого2028</v>
      </c>
      <c r="AC3" s="347" t="str">
        <f t="shared" si="0"/>
        <v>12028</v>
      </c>
      <c r="AD3" s="347" t="str">
        <f t="shared" si="0"/>
        <v>22028</v>
      </c>
      <c r="AE3" s="347" t="str">
        <f t="shared" si="0"/>
        <v>32028</v>
      </c>
      <c r="AF3" s="347" t="str">
        <f t="shared" si="0"/>
        <v>42028</v>
      </c>
      <c r="AG3" s="347" t="str">
        <f t="shared" si="0"/>
        <v>итого2029</v>
      </c>
      <c r="AH3" s="347" t="str">
        <f t="shared" si="0"/>
        <v>12029</v>
      </c>
      <c r="AI3" s="347" t="str">
        <f t="shared" ref="AI3:BJ3" si="1">AI2&amp;AI1</f>
        <v>22029</v>
      </c>
      <c r="AJ3" s="347" t="str">
        <f t="shared" si="1"/>
        <v>32029</v>
      </c>
      <c r="AK3" s="347" t="str">
        <f t="shared" si="1"/>
        <v>42029</v>
      </c>
      <c r="AL3" s="347" t="str">
        <f t="shared" si="1"/>
        <v>итого2030</v>
      </c>
      <c r="AM3" s="347" t="str">
        <f t="shared" si="1"/>
        <v>12030</v>
      </c>
      <c r="AN3" s="347" t="str">
        <f t="shared" si="1"/>
        <v>22030</v>
      </c>
      <c r="AO3" s="347" t="str">
        <f t="shared" si="1"/>
        <v>32030</v>
      </c>
      <c r="AP3" s="347" t="str">
        <f t="shared" si="1"/>
        <v>42030</v>
      </c>
      <c r="AQ3" s="347" t="str">
        <f t="shared" si="1"/>
        <v>итого2031</v>
      </c>
      <c r="AR3" s="347" t="str">
        <f t="shared" si="1"/>
        <v>12031</v>
      </c>
      <c r="AS3" s="347" t="str">
        <f t="shared" si="1"/>
        <v>22031</v>
      </c>
      <c r="AT3" s="347" t="str">
        <f t="shared" si="1"/>
        <v>32031</v>
      </c>
      <c r="AU3" s="347" t="str">
        <f t="shared" si="1"/>
        <v>42031</v>
      </c>
      <c r="AV3" s="347" t="str">
        <f t="shared" si="1"/>
        <v>итого2032</v>
      </c>
      <c r="AW3" s="347" t="str">
        <f t="shared" si="1"/>
        <v>12032</v>
      </c>
      <c r="AX3" s="347" t="str">
        <f t="shared" si="1"/>
        <v>22032</v>
      </c>
      <c r="AY3" s="347" t="str">
        <f t="shared" si="1"/>
        <v>32032</v>
      </c>
      <c r="AZ3" s="347" t="str">
        <f t="shared" si="1"/>
        <v>42032</v>
      </c>
      <c r="BA3" s="347" t="e">
        <f t="shared" si="1"/>
        <v>#REF!</v>
      </c>
      <c r="BB3" s="347" t="e">
        <f t="shared" si="1"/>
        <v>#REF!</v>
      </c>
      <c r="BC3" s="347" t="e">
        <f t="shared" si="1"/>
        <v>#REF!</v>
      </c>
      <c r="BD3" s="347" t="e">
        <f t="shared" si="1"/>
        <v>#REF!</v>
      </c>
      <c r="BE3" s="347" t="e">
        <f t="shared" si="1"/>
        <v>#REF!</v>
      </c>
      <c r="BF3" s="347" t="e">
        <f t="shared" si="1"/>
        <v>#REF!</v>
      </c>
      <c r="BG3" s="347" t="e">
        <f t="shared" si="1"/>
        <v>#REF!</v>
      </c>
      <c r="BH3" s="347" t="e">
        <f t="shared" si="1"/>
        <v>#REF!</v>
      </c>
      <c r="BI3" s="347" t="e">
        <f t="shared" si="1"/>
        <v>#REF!</v>
      </c>
      <c r="BJ3" s="347" t="e">
        <f t="shared" si="1"/>
        <v>#REF!</v>
      </c>
    </row>
    <row r="4" spans="1:62" ht="47.25" x14ac:dyDescent="0.25">
      <c r="A4" s="396" t="s">
        <v>2113</v>
      </c>
      <c r="B4" s="460">
        <f>SUM(C4,H4,M4,R4,W4,AB4,AG4,AL4,AQ4,AV4,BA4,BF4)</f>
        <v>0</v>
      </c>
      <c r="C4" s="460">
        <f>SUM(D4:G4)</f>
        <v>0</v>
      </c>
      <c r="D4" s="442">
        <f>SUMIF($D$11:$D$154,D3,$E$11:$E$154)</f>
        <v>0</v>
      </c>
      <c r="E4" s="442">
        <f>SUMIF($D$11:$D$154,E3,$E$11:$E$154)</f>
        <v>0</v>
      </c>
      <c r="F4" s="442">
        <f>SUMIF($D$11:$D$154,F3,$E$11:$E$154)</f>
        <v>0</v>
      </c>
      <c r="G4" s="442">
        <f>SUMIF($D$11:$D$154,G3,$E$11:$E$154)</f>
        <v>0</v>
      </c>
      <c r="H4" s="460">
        <f>SUM(I4:L4)</f>
        <v>0</v>
      </c>
      <c r="I4" s="442">
        <f>SUMIF($D$11:$D$154,I3,$E$11:$E$154)</f>
        <v>0</v>
      </c>
      <c r="J4" s="442">
        <f>SUMIF($D$11:$D$154,J3,$E$11:$E$154)</f>
        <v>0</v>
      </c>
      <c r="K4" s="442">
        <f>SUMIF($D$11:$D$154,K3,$E$11:$E$154)</f>
        <v>0</v>
      </c>
      <c r="L4" s="442">
        <f>SUMIF($D$11:$D$154,L3,$E$11:$E$154)</f>
        <v>0</v>
      </c>
      <c r="M4" s="460">
        <f>SUM(N4:Q4)</f>
        <v>0</v>
      </c>
      <c r="N4" s="442">
        <f>SUMIF($D$11:$D$154,N3,$E$11:$E$154)</f>
        <v>0</v>
      </c>
      <c r="O4" s="442">
        <f>SUMIF($D$11:$D$154,O3,$E$11:$E$154)</f>
        <v>0</v>
      </c>
      <c r="P4" s="442">
        <f>SUMIF($D$11:$D$154,P3,$E$11:$E$154)</f>
        <v>0</v>
      </c>
      <c r="Q4" s="442">
        <f>SUMIF($D$11:$D$154,Q3,$E$11:$E$154)</f>
        <v>0</v>
      </c>
      <c r="R4" s="460">
        <f>SUM(S4:V4)</f>
        <v>0</v>
      </c>
      <c r="S4" s="442">
        <f>SUMIF($D$11:$D$154,S3,$E$11:$E$154)</f>
        <v>0</v>
      </c>
      <c r="T4" s="442">
        <f>SUMIF($D$11:$D$154,T3,$E$11:$E$154)</f>
        <v>0</v>
      </c>
      <c r="U4" s="442">
        <f>SUMIF($D$11:$D$154,U3,$E$11:$E$154)</f>
        <v>0</v>
      </c>
      <c r="V4" s="442">
        <f>SUMIF($D$11:$D$154,V3,$E$11:$E$154)</f>
        <v>0</v>
      </c>
      <c r="W4" s="460">
        <f>SUM(X4:AA4)</f>
        <v>0</v>
      </c>
      <c r="X4" s="442">
        <f>SUMIF($D$11:$D$154,X3,$E$11:$E$154)</f>
        <v>0</v>
      </c>
      <c r="Y4" s="442">
        <f>SUMIF($D$11:$D$154,Y3,$E$11:$E$154)</f>
        <v>0</v>
      </c>
      <c r="Z4" s="442">
        <f>SUMIF($D$11:$D$154,Z3,$E$11:$E$154)</f>
        <v>0</v>
      </c>
      <c r="AA4" s="442">
        <f>SUMIF($D$11:$D$154,AA3,$E$11:$E$154)</f>
        <v>0</v>
      </c>
      <c r="AB4" s="460">
        <f>SUM(AC4:AF4)</f>
        <v>0</v>
      </c>
      <c r="AC4" s="442">
        <f>SUMIF($D$11:$D$154,AC3,$E$11:$E$154)</f>
        <v>0</v>
      </c>
      <c r="AD4" s="442">
        <f>SUMIF($D$11:$D$154,AD3,$E$11:$E$154)</f>
        <v>0</v>
      </c>
      <c r="AE4" s="442">
        <f>SUMIF($D$11:$D$154,AE3,$E$11:$E$154)</f>
        <v>0</v>
      </c>
      <c r="AF4" s="442">
        <f>SUMIF($D$11:$D$154,AF3,$E$11:$E$154)</f>
        <v>0</v>
      </c>
      <c r="AG4" s="460">
        <f>SUM(AH4:AK4)</f>
        <v>0</v>
      </c>
      <c r="AH4" s="442">
        <f>SUMIF($D$11:$D$154,AH3,$E$11:$E$154)</f>
        <v>0</v>
      </c>
      <c r="AI4" s="442">
        <f>SUMIF($D$11:$D$154,AI3,$E$11:$E$154)</f>
        <v>0</v>
      </c>
      <c r="AJ4" s="442">
        <f>SUMIF($D$11:$D$154,AJ3,$E$11:$E$154)</f>
        <v>0</v>
      </c>
      <c r="AK4" s="442">
        <f>SUMIF($D$11:$D$154,AK3,$E$11:$E$154)</f>
        <v>0</v>
      </c>
      <c r="AL4" s="460">
        <f>SUM(AM4:AP4)</f>
        <v>0</v>
      </c>
      <c r="AM4" s="442">
        <f>SUMIF($D$11:$D$154,AM3,$E$11:$E$154)</f>
        <v>0</v>
      </c>
      <c r="AN4" s="442">
        <f>SUMIF($D$11:$D$154,AN3,$E$11:$E$154)</f>
        <v>0</v>
      </c>
      <c r="AO4" s="442">
        <f>SUMIF($D$11:$D$154,AO3,$E$11:$E$154)</f>
        <v>0</v>
      </c>
      <c r="AP4" s="442">
        <f>SUMIF($D$11:$D$154,AP3,$E$11:$E$154)</f>
        <v>0</v>
      </c>
      <c r="AQ4" s="460">
        <f>SUM(AR4:AU4)</f>
        <v>0</v>
      </c>
      <c r="AR4" s="442">
        <f>SUMIF($D$11:$D$154,AR3,$E$11:$E$154)</f>
        <v>0</v>
      </c>
      <c r="AS4" s="442">
        <f>SUMIF($D$11:$D$154,AS3,$E$11:$E$154)</f>
        <v>0</v>
      </c>
      <c r="AT4" s="442">
        <f>SUMIF($D$11:$D$154,AT3,$E$11:$E$154)</f>
        <v>0</v>
      </c>
      <c r="AU4" s="442">
        <f>SUMIF($D$11:$D$154,AU3,$E$11:$E$154)</f>
        <v>0</v>
      </c>
      <c r="AV4" s="460">
        <f>SUM(AW4:AZ4)</f>
        <v>0</v>
      </c>
      <c r="AW4" s="442">
        <f>SUMIF($D$11:$D$154,AW3,$E$11:$E$154)</f>
        <v>0</v>
      </c>
      <c r="AX4" s="442">
        <f>SUMIF($D$11:$D$154,AX3,$E$11:$E$154)</f>
        <v>0</v>
      </c>
      <c r="AY4" s="442">
        <f>SUMIF($D$11:$D$154,AY3,$E$11:$E$154)</f>
        <v>0</v>
      </c>
      <c r="AZ4" s="442">
        <f>SUMIF($D$11:$D$154,AZ3,$E$11:$E$154)</f>
        <v>0</v>
      </c>
      <c r="BA4" s="460">
        <f>SUM(BB4:BE4)</f>
        <v>0</v>
      </c>
      <c r="BB4" s="442">
        <f>SUMIF($D$11:$D$154,BB3,$E$11:$E$154)</f>
        <v>0</v>
      </c>
      <c r="BC4" s="442">
        <f>SUMIF($D$11:$D$154,BC3,$E$11:$E$154)</f>
        <v>0</v>
      </c>
      <c r="BD4" s="442">
        <f>SUMIF($D$11:$D$154,BD3,$E$11:$E$154)</f>
        <v>0</v>
      </c>
      <c r="BE4" s="442">
        <f>SUMIF($D$11:$D$154,BE3,$E$11:$E$154)</f>
        <v>0</v>
      </c>
      <c r="BF4" s="460">
        <f>SUM(BG4:BJ4)</f>
        <v>0</v>
      </c>
      <c r="BG4" s="442">
        <f>SUMIF($D$11:$D$154,BG3,$E$11:$E$154)</f>
        <v>0</v>
      </c>
      <c r="BH4" s="442">
        <f>SUMIF($D$11:$D$154,BH3,$E$11:$E$154)</f>
        <v>0</v>
      </c>
      <c r="BI4" s="442">
        <f>SUMIF($D$11:$D$154,BI3,$E$11:$E$154)</f>
        <v>0</v>
      </c>
      <c r="BJ4" s="442">
        <f>SUMIF($D$11:$D$154,BJ3,$E$11:$E$154)</f>
        <v>0</v>
      </c>
    </row>
    <row r="5" spans="1:62" ht="31.5" x14ac:dyDescent="0.25">
      <c r="A5" s="348" t="s">
        <v>3762</v>
      </c>
      <c r="B5" s="460">
        <f>SUM(C5,H5,M5,R5,W5,AB5,AG5,AL5,AQ5,AV5,BA5,BF5)</f>
        <v>0</v>
      </c>
      <c r="C5" s="441">
        <f>SUM(D5:G5)</f>
        <v>0</v>
      </c>
      <c r="D5" s="442">
        <f>SUMIF($D$11:$D$154,$D3,$K$11:$K$154)</f>
        <v>0</v>
      </c>
      <c r="E5" s="442">
        <f>SUMIF($D$11:$D$154,$E3,$K$11:$K$154)</f>
        <v>0</v>
      </c>
      <c r="F5" s="442">
        <f>SUMIF($D$11:$D$154,$F3,$K$11:$K$154)</f>
        <v>0</v>
      </c>
      <c r="G5" s="442">
        <f>SUMIF($D$11:$D$154,$G3,$K$11:$K$154)</f>
        <v>0</v>
      </c>
      <c r="H5" s="441">
        <f>SUM(I5:L5)</f>
        <v>0</v>
      </c>
      <c r="I5" s="442">
        <f>SUMIF($D$11:$D$154,$I3,$K$11:$K$154)</f>
        <v>0</v>
      </c>
      <c r="J5" s="442">
        <f>SUMIF($D$11:$D$154,$J3,$K$11:$K$154)</f>
        <v>0</v>
      </c>
      <c r="K5" s="442">
        <f>SUMIF($D$11:$D$154,$K3,$K$11:$K$154)</f>
        <v>0</v>
      </c>
      <c r="L5" s="442">
        <f>SUMIF($D$11:$D$154,$L3,$K$11:$K$154)</f>
        <v>0</v>
      </c>
      <c r="M5" s="441">
        <f>SUM(N5:Q5)</f>
        <v>0</v>
      </c>
      <c r="N5" s="442">
        <f>SUMIF($D$11:$D$154,$N3,$K$11:$K$154)</f>
        <v>0</v>
      </c>
      <c r="O5" s="442">
        <f>SUMIF($D$11:$D$154,$O3,$K$11:$K$154)</f>
        <v>0</v>
      </c>
      <c r="P5" s="442">
        <f>SUMIF($D$11:$D$154,$P3,$K$11:$K$154)</f>
        <v>0</v>
      </c>
      <c r="Q5" s="442">
        <f>SUMIF($D$11:$D$154,$Q3,$K$11:$K$154)</f>
        <v>0</v>
      </c>
      <c r="R5" s="441">
        <f>SUM(S5:V5)</f>
        <v>0</v>
      </c>
      <c r="S5" s="442">
        <f>SUMIF($D$11:$D$154,$S3,$K$11:$K$154)</f>
        <v>0</v>
      </c>
      <c r="T5" s="442">
        <f>SUMIF($D$11:$D$154,$T3,$K$11:$K$154)</f>
        <v>0</v>
      </c>
      <c r="U5" s="442">
        <f>SUMIF($D$11:$D$154,$U3,$K$11:$K$154)</f>
        <v>0</v>
      </c>
      <c r="V5" s="442">
        <f>SUMIF($D$11:$D$154,$V3,$K$11:$K$154)</f>
        <v>0</v>
      </c>
      <c r="W5" s="441">
        <f>SUM(X5:AA5)</f>
        <v>0</v>
      </c>
      <c r="X5" s="442">
        <f>SUMIF($D$11:$D$154,$X3,$K$11:$K$154)</f>
        <v>0</v>
      </c>
      <c r="Y5" s="442">
        <f>SUMIF($D$11:$D$154,$Y3,$K$11:$K$154)</f>
        <v>0</v>
      </c>
      <c r="Z5" s="442">
        <f>SUMIF($D$11:$D$154,$Z3,$K$11:$K$154)</f>
        <v>0</v>
      </c>
      <c r="AA5" s="442">
        <f>SUMIF($D$11:$D$154,$AA3,$K$11:$K$154)</f>
        <v>0</v>
      </c>
      <c r="AB5" s="441">
        <f>SUM(AC5:AF5)</f>
        <v>0</v>
      </c>
      <c r="AC5" s="442">
        <f>SUMIF($D$11:$D$154,$AC3,$K$11:$K$154)</f>
        <v>0</v>
      </c>
      <c r="AD5" s="442">
        <f>SUMIF($D$11:$D$154,$AD3,$K$11:$K$154)</f>
        <v>0</v>
      </c>
      <c r="AE5" s="442">
        <f>SUMIF($D$11:$D$154,$AE3,$K$11:$K$154)</f>
        <v>0</v>
      </c>
      <c r="AF5" s="442">
        <f>SUMIF($D$11:$D$154,$AF3,$K$11:$K$154)</f>
        <v>0</v>
      </c>
      <c r="AG5" s="441">
        <f>SUM(AH5:AK5)</f>
        <v>0</v>
      </c>
      <c r="AH5" s="442">
        <f>SUMIF($D$11:$D$154,$AH3,$K$11:$K$154)</f>
        <v>0</v>
      </c>
      <c r="AI5" s="442">
        <f>SUMIF($D$11:$D$154,$AI3,$K$11:$K$154)</f>
        <v>0</v>
      </c>
      <c r="AJ5" s="442">
        <f>SUMIF($D$11:$D$154,$AJ3,$K$11:$K$154)</f>
        <v>0</v>
      </c>
      <c r="AK5" s="442">
        <f>SUMIF($D$11:$D$154,$AK3,$K$11:$K$154)</f>
        <v>0</v>
      </c>
      <c r="AL5" s="441">
        <f>SUM(AM5:AP5)</f>
        <v>0</v>
      </c>
      <c r="AM5" s="442">
        <f>SUMIF($D$11:$D$154,$AM3,$K$11:$K$154)</f>
        <v>0</v>
      </c>
      <c r="AN5" s="442">
        <f>SUMIF($D$11:$D$154,$AN3,$K$11:$K$154)</f>
        <v>0</v>
      </c>
      <c r="AO5" s="442">
        <f>SUMIF($D$11:$D$154,$AO3,$K$11:$K$154)</f>
        <v>0</v>
      </c>
      <c r="AP5" s="442">
        <f>SUMIF($D$11:$D$154,$AP3,$K$11:$K$154)</f>
        <v>0</v>
      </c>
      <c r="AQ5" s="441">
        <f>SUM(AR5:AU5)</f>
        <v>0</v>
      </c>
      <c r="AR5" s="442">
        <f>SUMIF($D$11:$D$154,$AR3,$K$11:$K$154)</f>
        <v>0</v>
      </c>
      <c r="AS5" s="442">
        <f>SUMIF($D$11:$D$154,$AS3,$K$11:$K$154)</f>
        <v>0</v>
      </c>
      <c r="AT5" s="442">
        <f>SUMIF($D$11:$D$154,$AT3,$K$11:$K$154)</f>
        <v>0</v>
      </c>
      <c r="AU5" s="442">
        <f>SUMIF($D$11:$D$154,$AU3,$K$11:$K$154)</f>
        <v>0</v>
      </c>
      <c r="AV5" s="441">
        <f>SUM(AW5:AZ5)</f>
        <v>0</v>
      </c>
      <c r="AW5" s="442">
        <f>SUMIF($D$11:$D$154,$AW3,$K$11:$K$154)</f>
        <v>0</v>
      </c>
      <c r="AX5" s="442">
        <f>SUMIF($D$11:$D$154,$AX3,$K$11:$K$154)</f>
        <v>0</v>
      </c>
      <c r="AY5" s="442">
        <f>SUMIF($D$11:$D$154,$AY3,$K$11:$K$154)</f>
        <v>0</v>
      </c>
      <c r="AZ5" s="442">
        <f>SUMIF($D$11:$D$154,$AZ3,$K$11:$K$154)</f>
        <v>0</v>
      </c>
      <c r="BA5" s="441">
        <f>SUM(BB5:BE5)</f>
        <v>0</v>
      </c>
      <c r="BB5" s="442">
        <f>SUMIF($D$11:$D$154,$BB3,$K$11:$K$154)</f>
        <v>0</v>
      </c>
      <c r="BC5" s="442">
        <f>SUMIF($D$11:$D$154,$BC3,$K$11:$K$154)</f>
        <v>0</v>
      </c>
      <c r="BD5" s="442">
        <f>SUMIF($D$11:$D$154,$BD3,$K$11:$K$154)</f>
        <v>0</v>
      </c>
      <c r="BE5" s="442">
        <f>SUMIF($D$11:$D$154,$BE3,$K$11:$K$154)</f>
        <v>0</v>
      </c>
      <c r="BF5" s="441">
        <f>SUM(BG5:BJ5)</f>
        <v>0</v>
      </c>
      <c r="BG5" s="442">
        <f>SUMIF($D$11:$D$154,$BG3,$K$11:$K$154)</f>
        <v>0</v>
      </c>
      <c r="BH5" s="442">
        <f>SUMIF($D$11:$D$154,$BH3,$K$11:$K$154)</f>
        <v>0</v>
      </c>
      <c r="BI5" s="442">
        <f>SUMIF($D$11:$D$154,$BI3,$K$11:$K$154)</f>
        <v>0</v>
      </c>
      <c r="BJ5" s="442">
        <f>SUMIF($D$11:$D$154,$BJ3,$K$11:$K$154)</f>
        <v>0</v>
      </c>
    </row>
    <row r="6" spans="1:62" x14ac:dyDescent="0.25">
      <c r="A6" s="348" t="s">
        <v>3763</v>
      </c>
      <c r="B6" s="460">
        <f>SUM(C6,H6,M6,R6,W6,AB6,AG6,AL6,AQ6,AV6,BA6,BF6)</f>
        <v>0</v>
      </c>
      <c r="C6" s="441">
        <f>SUM(D6:G6)</f>
        <v>0</v>
      </c>
      <c r="D6" s="442">
        <f>SUMIF($D$11:$D$154,D3,$N$11:$N$154)</f>
        <v>0</v>
      </c>
      <c r="E6" s="442">
        <f>SUMIF($D$11:$D$154,E3,$N$11:$N$154)</f>
        <v>0</v>
      </c>
      <c r="F6" s="442">
        <f>SUMIF($D$11:$D$154,F3,$N$11:$N$154)</f>
        <v>0</v>
      </c>
      <c r="G6" s="442">
        <f t="shared" ref="G6:BI6" si="2">SUMIF($D$11:$D$154,G3,$N$11:$N$154)</f>
        <v>0</v>
      </c>
      <c r="H6" s="441">
        <f>SUM(I6:L6)</f>
        <v>0</v>
      </c>
      <c r="I6" s="442">
        <f t="shared" si="2"/>
        <v>0</v>
      </c>
      <c r="J6" s="442">
        <f t="shared" si="2"/>
        <v>0</v>
      </c>
      <c r="K6" s="442">
        <f t="shared" si="2"/>
        <v>0</v>
      </c>
      <c r="L6" s="442">
        <f t="shared" si="2"/>
        <v>0</v>
      </c>
      <c r="M6" s="441">
        <f>SUM(N6:Q6)</f>
        <v>0</v>
      </c>
      <c r="N6" s="442">
        <f t="shared" si="2"/>
        <v>0</v>
      </c>
      <c r="O6" s="442">
        <f t="shared" si="2"/>
        <v>0</v>
      </c>
      <c r="P6" s="442">
        <f t="shared" si="2"/>
        <v>0</v>
      </c>
      <c r="Q6" s="442">
        <f t="shared" si="2"/>
        <v>0</v>
      </c>
      <c r="R6" s="441">
        <f>SUM(S6:V6)</f>
        <v>0</v>
      </c>
      <c r="S6" s="442">
        <f t="shared" si="2"/>
        <v>0</v>
      </c>
      <c r="T6" s="442">
        <f t="shared" si="2"/>
        <v>0</v>
      </c>
      <c r="U6" s="442">
        <f t="shared" si="2"/>
        <v>0</v>
      </c>
      <c r="V6" s="442">
        <f t="shared" si="2"/>
        <v>0</v>
      </c>
      <c r="W6" s="441">
        <f>SUM(X6:AA6)</f>
        <v>0</v>
      </c>
      <c r="X6" s="442">
        <f t="shared" si="2"/>
        <v>0</v>
      </c>
      <c r="Y6" s="442">
        <f t="shared" si="2"/>
        <v>0</v>
      </c>
      <c r="Z6" s="442">
        <f t="shared" si="2"/>
        <v>0</v>
      </c>
      <c r="AA6" s="442">
        <f t="shared" si="2"/>
        <v>0</v>
      </c>
      <c r="AB6" s="441">
        <f>SUM(AC6:AF6)</f>
        <v>0</v>
      </c>
      <c r="AC6" s="442">
        <f t="shared" si="2"/>
        <v>0</v>
      </c>
      <c r="AD6" s="442">
        <f t="shared" si="2"/>
        <v>0</v>
      </c>
      <c r="AE6" s="442">
        <f t="shared" si="2"/>
        <v>0</v>
      </c>
      <c r="AF6" s="442">
        <f t="shared" si="2"/>
        <v>0</v>
      </c>
      <c r="AG6" s="441">
        <f>SUM(AH6:AK6)</f>
        <v>0</v>
      </c>
      <c r="AH6" s="442">
        <f t="shared" si="2"/>
        <v>0</v>
      </c>
      <c r="AI6" s="442">
        <f t="shared" si="2"/>
        <v>0</v>
      </c>
      <c r="AJ6" s="442">
        <f t="shared" si="2"/>
        <v>0</v>
      </c>
      <c r="AK6" s="442">
        <f t="shared" si="2"/>
        <v>0</v>
      </c>
      <c r="AL6" s="441">
        <f>SUM(AM6:AP6)</f>
        <v>0</v>
      </c>
      <c r="AM6" s="442">
        <f t="shared" si="2"/>
        <v>0</v>
      </c>
      <c r="AN6" s="442">
        <f t="shared" si="2"/>
        <v>0</v>
      </c>
      <c r="AO6" s="442">
        <f t="shared" si="2"/>
        <v>0</v>
      </c>
      <c r="AP6" s="442">
        <f t="shared" si="2"/>
        <v>0</v>
      </c>
      <c r="AQ6" s="441">
        <f>SUM(AR6:AU6)</f>
        <v>0</v>
      </c>
      <c r="AR6" s="442">
        <f t="shared" si="2"/>
        <v>0</v>
      </c>
      <c r="AS6" s="442">
        <f t="shared" si="2"/>
        <v>0</v>
      </c>
      <c r="AT6" s="442">
        <f t="shared" si="2"/>
        <v>0</v>
      </c>
      <c r="AU6" s="442">
        <f t="shared" si="2"/>
        <v>0</v>
      </c>
      <c r="AV6" s="441">
        <f>SUM(AW6:AZ6)</f>
        <v>0</v>
      </c>
      <c r="AW6" s="442">
        <f t="shared" si="2"/>
        <v>0</v>
      </c>
      <c r="AX6" s="442">
        <f t="shared" si="2"/>
        <v>0</v>
      </c>
      <c r="AY6" s="442">
        <f t="shared" si="2"/>
        <v>0</v>
      </c>
      <c r="AZ6" s="442">
        <f t="shared" si="2"/>
        <v>0</v>
      </c>
      <c r="BA6" s="441">
        <f>SUM(BB6:BE6)</f>
        <v>0</v>
      </c>
      <c r="BB6" s="442">
        <f t="shared" si="2"/>
        <v>0</v>
      </c>
      <c r="BC6" s="442">
        <f t="shared" si="2"/>
        <v>0</v>
      </c>
      <c r="BD6" s="442">
        <f t="shared" si="2"/>
        <v>0</v>
      </c>
      <c r="BE6" s="442">
        <f t="shared" si="2"/>
        <v>0</v>
      </c>
      <c r="BF6" s="441">
        <f>SUM(BG6:BJ6)</f>
        <v>0</v>
      </c>
      <c r="BG6" s="442">
        <f t="shared" si="2"/>
        <v>0</v>
      </c>
      <c r="BH6" s="442">
        <f t="shared" si="2"/>
        <v>0</v>
      </c>
      <c r="BI6" s="442">
        <f t="shared" si="2"/>
        <v>0</v>
      </c>
      <c r="BJ6" s="442">
        <f>SUMIF($D$11:$D$154,BJ3,$N$11:$N$154)</f>
        <v>0</v>
      </c>
    </row>
    <row r="9" spans="1:62" ht="182.25" customHeight="1" x14ac:dyDescent="0.25">
      <c r="B9" s="252" t="s">
        <v>3760</v>
      </c>
      <c r="C9" s="252" t="s">
        <v>3761</v>
      </c>
      <c r="D9" s="342" t="s">
        <v>3764</v>
      </c>
      <c r="E9" s="217" t="s">
        <v>3751</v>
      </c>
      <c r="F9" s="217" t="s">
        <v>3752</v>
      </c>
      <c r="G9" s="217" t="s">
        <v>3753</v>
      </c>
      <c r="H9" s="217" t="s">
        <v>3754</v>
      </c>
      <c r="I9" s="217" t="s">
        <v>3755</v>
      </c>
      <c r="J9" s="217" t="s">
        <v>3787</v>
      </c>
      <c r="K9" s="339" t="s">
        <v>3756</v>
      </c>
      <c r="L9" s="340" t="s">
        <v>3757</v>
      </c>
      <c r="M9" s="217" t="s">
        <v>3788</v>
      </c>
      <c r="N9" s="339" t="s">
        <v>3758</v>
      </c>
      <c r="O9" s="340" t="s">
        <v>3759</v>
      </c>
    </row>
    <row r="10" spans="1:62" x14ac:dyDescent="0.25">
      <c r="E10" s="341">
        <v>0</v>
      </c>
      <c r="F10" s="341">
        <v>1</v>
      </c>
      <c r="G10" s="341">
        <v>2</v>
      </c>
      <c r="H10" s="341">
        <v>3</v>
      </c>
      <c r="I10" s="341">
        <v>4</v>
      </c>
      <c r="J10" s="341">
        <v>5</v>
      </c>
      <c r="K10" s="341">
        <v>6</v>
      </c>
      <c r="L10" s="341">
        <v>7</v>
      </c>
      <c r="M10" s="341">
        <v>8</v>
      </c>
      <c r="N10" s="341">
        <v>9</v>
      </c>
      <c r="O10" s="341">
        <v>10</v>
      </c>
    </row>
    <row r="11" spans="1:62" x14ac:dyDescent="0.25">
      <c r="B11" s="252">
        <f t="shared" ref="B11:B74" si="3">YEAR(H11)</f>
        <v>2020</v>
      </c>
      <c r="C11" s="252">
        <v>1</v>
      </c>
      <c r="D11" s="343" t="str">
        <f>C11&amp;B11</f>
        <v>12020</v>
      </c>
      <c r="E11" s="163"/>
      <c r="F11" s="163"/>
      <c r="G11" s="324">
        <v>43831</v>
      </c>
      <c r="H11" s="324">
        <v>43861</v>
      </c>
      <c r="I11" s="247">
        <f>H11-G11+1</f>
        <v>31</v>
      </c>
      <c r="J11" s="443"/>
      <c r="K11" s="163">
        <f>F11*I11*J11/(DATE(YEAR(H11)+1,1,1)-DATE(YEAR(H11),1,1))</f>
        <v>0</v>
      </c>
      <c r="L11" s="163"/>
      <c r="M11" s="444"/>
      <c r="N11" s="163">
        <f>F11*I11*M11/2/(DATE(YEAR(H11)+1,1,1)-DATE(YEAR(H11),1,1))</f>
        <v>0</v>
      </c>
      <c r="O11" s="163"/>
    </row>
    <row r="12" spans="1:62" x14ac:dyDescent="0.25">
      <c r="B12" s="252">
        <f t="shared" si="3"/>
        <v>2020</v>
      </c>
      <c r="C12" s="252">
        <v>1</v>
      </c>
      <c r="D12" s="343" t="str">
        <f t="shared" ref="D12:D75" si="4">C12&amp;B12</f>
        <v>12020</v>
      </c>
      <c r="E12" s="163"/>
      <c r="F12" s="163"/>
      <c r="G12" s="324">
        <v>43862</v>
      </c>
      <c r="H12" s="324">
        <v>43889</v>
      </c>
      <c r="I12" s="247">
        <f t="shared" ref="I12:I33" si="5">H12-G12+1</f>
        <v>28</v>
      </c>
      <c r="J12" s="443"/>
      <c r="K12" s="163">
        <f t="shared" ref="K12:K75" si="6">F12*I12*J12/(DATE(YEAR(H12)+1,1,1)-DATE(YEAR(H12),1,1))</f>
        <v>0</v>
      </c>
      <c r="L12" s="163"/>
      <c r="M12" s="444"/>
      <c r="N12" s="163">
        <f t="shared" ref="N12:N75" si="7">F12*I12*M12/2/(DATE(YEAR(H12)+1,1,1)-DATE(YEAR(H12),1,1))</f>
        <v>0</v>
      </c>
      <c r="O12" s="163"/>
    </row>
    <row r="13" spans="1:62" x14ac:dyDescent="0.25">
      <c r="B13" s="252">
        <f t="shared" si="3"/>
        <v>2020</v>
      </c>
      <c r="C13" s="252">
        <v>1</v>
      </c>
      <c r="D13" s="343" t="str">
        <f t="shared" si="4"/>
        <v>12020</v>
      </c>
      <c r="E13" s="163"/>
      <c r="F13" s="163"/>
      <c r="G13" s="324">
        <v>43891</v>
      </c>
      <c r="H13" s="324">
        <v>43921</v>
      </c>
      <c r="I13" s="247">
        <f t="shared" si="5"/>
        <v>31</v>
      </c>
      <c r="J13" s="443"/>
      <c r="K13" s="163">
        <f t="shared" si="6"/>
        <v>0</v>
      </c>
      <c r="L13" s="163"/>
      <c r="M13" s="444"/>
      <c r="N13" s="163">
        <f t="shared" si="7"/>
        <v>0</v>
      </c>
      <c r="O13" s="163"/>
    </row>
    <row r="14" spans="1:62" x14ac:dyDescent="0.25">
      <c r="B14" s="252">
        <f t="shared" si="3"/>
        <v>2020</v>
      </c>
      <c r="C14" s="252">
        <v>2</v>
      </c>
      <c r="D14" s="343" t="str">
        <f t="shared" si="4"/>
        <v>22020</v>
      </c>
      <c r="E14" s="163"/>
      <c r="F14" s="163"/>
      <c r="G14" s="324">
        <v>43922</v>
      </c>
      <c r="H14" s="324">
        <v>43951</v>
      </c>
      <c r="I14" s="247">
        <f t="shared" si="5"/>
        <v>30</v>
      </c>
      <c r="J14" s="443"/>
      <c r="K14" s="163">
        <f t="shared" si="6"/>
        <v>0</v>
      </c>
      <c r="L14" s="163"/>
      <c r="M14" s="444"/>
      <c r="N14" s="163">
        <f t="shared" si="7"/>
        <v>0</v>
      </c>
      <c r="O14" s="163"/>
    </row>
    <row r="15" spans="1:62" x14ac:dyDescent="0.25">
      <c r="B15" s="252">
        <f t="shared" si="3"/>
        <v>2020</v>
      </c>
      <c r="C15" s="252">
        <v>2</v>
      </c>
      <c r="D15" s="343" t="str">
        <f t="shared" si="4"/>
        <v>22020</v>
      </c>
      <c r="E15" s="163"/>
      <c r="F15" s="163"/>
      <c r="G15" s="324">
        <v>43952</v>
      </c>
      <c r="H15" s="324">
        <v>43982</v>
      </c>
      <c r="I15" s="247">
        <f t="shared" si="5"/>
        <v>31</v>
      </c>
      <c r="J15" s="443"/>
      <c r="K15" s="163">
        <f t="shared" si="6"/>
        <v>0</v>
      </c>
      <c r="L15" s="163"/>
      <c r="M15" s="444"/>
      <c r="N15" s="163">
        <f t="shared" si="7"/>
        <v>0</v>
      </c>
      <c r="O15" s="163"/>
    </row>
    <row r="16" spans="1:62" x14ac:dyDescent="0.25">
      <c r="B16" s="252">
        <f t="shared" si="3"/>
        <v>2020</v>
      </c>
      <c r="C16" s="252">
        <v>2</v>
      </c>
      <c r="D16" s="343" t="str">
        <f t="shared" si="4"/>
        <v>22020</v>
      </c>
      <c r="E16" s="163"/>
      <c r="F16" s="163"/>
      <c r="G16" s="324">
        <v>43983</v>
      </c>
      <c r="H16" s="324">
        <v>44012</v>
      </c>
      <c r="I16" s="247">
        <f t="shared" si="5"/>
        <v>30</v>
      </c>
      <c r="J16" s="443"/>
      <c r="K16" s="163">
        <f t="shared" si="6"/>
        <v>0</v>
      </c>
      <c r="L16" s="163"/>
      <c r="M16" s="444"/>
      <c r="N16" s="163">
        <f t="shared" si="7"/>
        <v>0</v>
      </c>
      <c r="O16" s="163"/>
    </row>
    <row r="17" spans="2:15" x14ac:dyDescent="0.25">
      <c r="B17" s="252">
        <f t="shared" si="3"/>
        <v>2020</v>
      </c>
      <c r="C17" s="252">
        <v>3</v>
      </c>
      <c r="D17" s="343" t="str">
        <f t="shared" si="4"/>
        <v>32020</v>
      </c>
      <c r="E17" s="163"/>
      <c r="F17" s="163"/>
      <c r="G17" s="324">
        <v>44013</v>
      </c>
      <c r="H17" s="324">
        <v>44043</v>
      </c>
      <c r="I17" s="247">
        <f t="shared" si="5"/>
        <v>31</v>
      </c>
      <c r="J17" s="443"/>
      <c r="K17" s="163">
        <f t="shared" si="6"/>
        <v>0</v>
      </c>
      <c r="L17" s="163"/>
      <c r="M17" s="444"/>
      <c r="N17" s="163">
        <f t="shared" si="7"/>
        <v>0</v>
      </c>
      <c r="O17" s="163"/>
    </row>
    <row r="18" spans="2:15" x14ac:dyDescent="0.25">
      <c r="B18" s="252">
        <f t="shared" si="3"/>
        <v>2020</v>
      </c>
      <c r="C18" s="252">
        <v>3</v>
      </c>
      <c r="D18" s="343" t="str">
        <f t="shared" si="4"/>
        <v>32020</v>
      </c>
      <c r="E18" s="163"/>
      <c r="F18" s="163"/>
      <c r="G18" s="324">
        <v>44044</v>
      </c>
      <c r="H18" s="324">
        <v>44074</v>
      </c>
      <c r="I18" s="247">
        <f t="shared" si="5"/>
        <v>31</v>
      </c>
      <c r="J18" s="443"/>
      <c r="K18" s="163">
        <f t="shared" si="6"/>
        <v>0</v>
      </c>
      <c r="L18" s="163"/>
      <c r="M18" s="444"/>
      <c r="N18" s="163">
        <f t="shared" si="7"/>
        <v>0</v>
      </c>
      <c r="O18" s="163"/>
    </row>
    <row r="19" spans="2:15" x14ac:dyDescent="0.25">
      <c r="B19" s="252">
        <f t="shared" si="3"/>
        <v>2020</v>
      </c>
      <c r="C19" s="252">
        <v>3</v>
      </c>
      <c r="D19" s="343" t="str">
        <f t="shared" si="4"/>
        <v>32020</v>
      </c>
      <c r="E19" s="163"/>
      <c r="F19" s="163"/>
      <c r="G19" s="324">
        <v>44075</v>
      </c>
      <c r="H19" s="324">
        <v>44104</v>
      </c>
      <c r="I19" s="247">
        <f t="shared" si="5"/>
        <v>30</v>
      </c>
      <c r="J19" s="443"/>
      <c r="K19" s="163">
        <f t="shared" si="6"/>
        <v>0</v>
      </c>
      <c r="L19" s="163"/>
      <c r="M19" s="444"/>
      <c r="N19" s="163">
        <f t="shared" si="7"/>
        <v>0</v>
      </c>
      <c r="O19" s="163"/>
    </row>
    <row r="20" spans="2:15" x14ac:dyDescent="0.25">
      <c r="B20" s="252">
        <f t="shared" si="3"/>
        <v>2020</v>
      </c>
      <c r="C20" s="252">
        <v>4</v>
      </c>
      <c r="D20" s="343" t="str">
        <f t="shared" si="4"/>
        <v>42020</v>
      </c>
      <c r="E20" s="163"/>
      <c r="F20" s="163"/>
      <c r="G20" s="324">
        <v>44105</v>
      </c>
      <c r="H20" s="324">
        <v>44135</v>
      </c>
      <c r="I20" s="247">
        <f t="shared" si="5"/>
        <v>31</v>
      </c>
      <c r="J20" s="443"/>
      <c r="K20" s="163">
        <f t="shared" si="6"/>
        <v>0</v>
      </c>
      <c r="L20" s="163"/>
      <c r="M20" s="444"/>
      <c r="N20" s="163">
        <f t="shared" si="7"/>
        <v>0</v>
      </c>
      <c r="O20" s="163"/>
    </row>
    <row r="21" spans="2:15" x14ac:dyDescent="0.25">
      <c r="B21" s="252">
        <f t="shared" si="3"/>
        <v>2020</v>
      </c>
      <c r="C21" s="252">
        <v>4</v>
      </c>
      <c r="D21" s="343" t="str">
        <f t="shared" si="4"/>
        <v>42020</v>
      </c>
      <c r="E21" s="163"/>
      <c r="F21" s="163"/>
      <c r="G21" s="324">
        <v>44136</v>
      </c>
      <c r="H21" s="324">
        <v>44165</v>
      </c>
      <c r="I21" s="247">
        <f t="shared" si="5"/>
        <v>30</v>
      </c>
      <c r="J21" s="443"/>
      <c r="K21" s="163">
        <f t="shared" si="6"/>
        <v>0</v>
      </c>
      <c r="L21" s="163"/>
      <c r="M21" s="444"/>
      <c r="N21" s="163">
        <f t="shared" si="7"/>
        <v>0</v>
      </c>
      <c r="O21" s="163"/>
    </row>
    <row r="22" spans="2:15" x14ac:dyDescent="0.25">
      <c r="B22" s="252">
        <f t="shared" si="3"/>
        <v>2020</v>
      </c>
      <c r="C22" s="252">
        <v>4</v>
      </c>
      <c r="D22" s="343" t="str">
        <f t="shared" si="4"/>
        <v>42020</v>
      </c>
      <c r="E22" s="163"/>
      <c r="F22" s="163"/>
      <c r="G22" s="324">
        <v>44166</v>
      </c>
      <c r="H22" s="324">
        <v>44196</v>
      </c>
      <c r="I22" s="247">
        <f t="shared" si="5"/>
        <v>31</v>
      </c>
      <c r="J22" s="443"/>
      <c r="K22" s="163">
        <f t="shared" si="6"/>
        <v>0</v>
      </c>
      <c r="L22" s="163"/>
      <c r="M22" s="444"/>
      <c r="N22" s="163">
        <f t="shared" si="7"/>
        <v>0</v>
      </c>
      <c r="O22" s="163"/>
    </row>
    <row r="23" spans="2:15" x14ac:dyDescent="0.25">
      <c r="B23" s="252">
        <f t="shared" si="3"/>
        <v>2021</v>
      </c>
      <c r="C23" s="252">
        <v>1</v>
      </c>
      <c r="D23" s="343" t="str">
        <f t="shared" si="4"/>
        <v>12021</v>
      </c>
      <c r="E23" s="163"/>
      <c r="F23" s="163"/>
      <c r="G23" s="324">
        <v>44197</v>
      </c>
      <c r="H23" s="324">
        <v>44227</v>
      </c>
      <c r="I23" s="247">
        <f t="shared" si="5"/>
        <v>31</v>
      </c>
      <c r="J23" s="443"/>
      <c r="K23" s="163">
        <f t="shared" si="6"/>
        <v>0</v>
      </c>
      <c r="L23" s="163"/>
      <c r="M23" s="444"/>
      <c r="N23" s="163">
        <f t="shared" si="7"/>
        <v>0</v>
      </c>
      <c r="O23" s="163"/>
    </row>
    <row r="24" spans="2:15" x14ac:dyDescent="0.25">
      <c r="B24" s="252">
        <f t="shared" si="3"/>
        <v>2021</v>
      </c>
      <c r="C24" s="252">
        <v>1</v>
      </c>
      <c r="D24" s="343" t="str">
        <f t="shared" si="4"/>
        <v>12021</v>
      </c>
      <c r="E24" s="163"/>
      <c r="F24" s="163"/>
      <c r="G24" s="324">
        <v>44228</v>
      </c>
      <c r="H24" s="324">
        <v>44255</v>
      </c>
      <c r="I24" s="247">
        <f t="shared" si="5"/>
        <v>28</v>
      </c>
      <c r="J24" s="443"/>
      <c r="K24" s="163">
        <f t="shared" si="6"/>
        <v>0</v>
      </c>
      <c r="L24" s="163"/>
      <c r="M24" s="444"/>
      <c r="N24" s="163">
        <f t="shared" si="7"/>
        <v>0</v>
      </c>
      <c r="O24" s="163"/>
    </row>
    <row r="25" spans="2:15" x14ac:dyDescent="0.25">
      <c r="B25" s="252">
        <f t="shared" si="3"/>
        <v>2021</v>
      </c>
      <c r="C25" s="252">
        <v>1</v>
      </c>
      <c r="D25" s="343" t="str">
        <f t="shared" si="4"/>
        <v>12021</v>
      </c>
      <c r="E25" s="163"/>
      <c r="F25" s="163"/>
      <c r="G25" s="324">
        <v>44256</v>
      </c>
      <c r="H25" s="324">
        <v>44286</v>
      </c>
      <c r="I25" s="247">
        <f t="shared" si="5"/>
        <v>31</v>
      </c>
      <c r="J25" s="443"/>
      <c r="K25" s="163">
        <f t="shared" si="6"/>
        <v>0</v>
      </c>
      <c r="L25" s="163"/>
      <c r="M25" s="444"/>
      <c r="N25" s="163">
        <f t="shared" si="7"/>
        <v>0</v>
      </c>
      <c r="O25" s="163"/>
    </row>
    <row r="26" spans="2:15" x14ac:dyDescent="0.25">
      <c r="B26" s="252">
        <f t="shared" si="3"/>
        <v>2021</v>
      </c>
      <c r="C26" s="252">
        <v>2</v>
      </c>
      <c r="D26" s="343" t="str">
        <f t="shared" si="4"/>
        <v>22021</v>
      </c>
      <c r="E26" s="163"/>
      <c r="F26" s="163"/>
      <c r="G26" s="324">
        <v>44287</v>
      </c>
      <c r="H26" s="324">
        <v>44316</v>
      </c>
      <c r="I26" s="247">
        <f t="shared" si="5"/>
        <v>30</v>
      </c>
      <c r="J26" s="443"/>
      <c r="K26" s="163">
        <f t="shared" si="6"/>
        <v>0</v>
      </c>
      <c r="L26" s="163"/>
      <c r="M26" s="444"/>
      <c r="N26" s="163">
        <f t="shared" si="7"/>
        <v>0</v>
      </c>
      <c r="O26" s="163"/>
    </row>
    <row r="27" spans="2:15" x14ac:dyDescent="0.25">
      <c r="B27" s="252">
        <f t="shared" si="3"/>
        <v>2021</v>
      </c>
      <c r="C27" s="252">
        <v>2</v>
      </c>
      <c r="D27" s="343" t="str">
        <f t="shared" si="4"/>
        <v>22021</v>
      </c>
      <c r="E27" s="163"/>
      <c r="F27" s="163"/>
      <c r="G27" s="324">
        <v>44317</v>
      </c>
      <c r="H27" s="324">
        <v>44347</v>
      </c>
      <c r="I27" s="247">
        <f t="shared" si="5"/>
        <v>31</v>
      </c>
      <c r="J27" s="443"/>
      <c r="K27" s="163">
        <f t="shared" si="6"/>
        <v>0</v>
      </c>
      <c r="L27" s="163"/>
      <c r="M27" s="444"/>
      <c r="N27" s="163">
        <f t="shared" si="7"/>
        <v>0</v>
      </c>
      <c r="O27" s="163"/>
    </row>
    <row r="28" spans="2:15" x14ac:dyDescent="0.25">
      <c r="B28" s="252">
        <f t="shared" si="3"/>
        <v>2021</v>
      </c>
      <c r="C28" s="252">
        <v>2</v>
      </c>
      <c r="D28" s="343" t="str">
        <f t="shared" si="4"/>
        <v>22021</v>
      </c>
      <c r="E28" s="163"/>
      <c r="F28" s="163"/>
      <c r="G28" s="324">
        <v>44348</v>
      </c>
      <c r="H28" s="324">
        <v>44377</v>
      </c>
      <c r="I28" s="247">
        <f t="shared" si="5"/>
        <v>30</v>
      </c>
      <c r="J28" s="443"/>
      <c r="K28" s="163">
        <f t="shared" si="6"/>
        <v>0</v>
      </c>
      <c r="L28" s="163"/>
      <c r="M28" s="444"/>
      <c r="N28" s="163">
        <f t="shared" si="7"/>
        <v>0</v>
      </c>
      <c r="O28" s="163"/>
    </row>
    <row r="29" spans="2:15" x14ac:dyDescent="0.25">
      <c r="B29" s="252">
        <f t="shared" si="3"/>
        <v>2021</v>
      </c>
      <c r="C29" s="252">
        <v>3</v>
      </c>
      <c r="D29" s="343" t="str">
        <f t="shared" si="4"/>
        <v>32021</v>
      </c>
      <c r="E29" s="163"/>
      <c r="F29" s="163"/>
      <c r="G29" s="324">
        <v>44378</v>
      </c>
      <c r="H29" s="324">
        <v>44408</v>
      </c>
      <c r="I29" s="247">
        <f t="shared" si="5"/>
        <v>31</v>
      </c>
      <c r="J29" s="443"/>
      <c r="K29" s="163">
        <f t="shared" si="6"/>
        <v>0</v>
      </c>
      <c r="L29" s="163"/>
      <c r="M29" s="444"/>
      <c r="N29" s="163">
        <f t="shared" si="7"/>
        <v>0</v>
      </c>
      <c r="O29" s="163"/>
    </row>
    <row r="30" spans="2:15" x14ac:dyDescent="0.25">
      <c r="B30" s="252">
        <f t="shared" si="3"/>
        <v>2021</v>
      </c>
      <c r="C30" s="252">
        <v>3</v>
      </c>
      <c r="D30" s="343" t="str">
        <f t="shared" si="4"/>
        <v>32021</v>
      </c>
      <c r="E30" s="163"/>
      <c r="F30" s="163"/>
      <c r="G30" s="324">
        <v>44409</v>
      </c>
      <c r="H30" s="324">
        <v>44439</v>
      </c>
      <c r="I30" s="247">
        <f t="shared" si="5"/>
        <v>31</v>
      </c>
      <c r="J30" s="443"/>
      <c r="K30" s="163">
        <f>F30*I30*J30/(DATE(YEAR(H30)+1,1,1)-DATE(YEAR(H30),1,1))</f>
        <v>0</v>
      </c>
      <c r="L30" s="163"/>
      <c r="M30" s="444"/>
      <c r="N30" s="163">
        <f t="shared" si="7"/>
        <v>0</v>
      </c>
      <c r="O30" s="163"/>
    </row>
    <row r="31" spans="2:15" x14ac:dyDescent="0.25">
      <c r="B31" s="252">
        <f t="shared" si="3"/>
        <v>2021</v>
      </c>
      <c r="C31" s="252">
        <v>3</v>
      </c>
      <c r="D31" s="343" t="str">
        <f t="shared" si="4"/>
        <v>32021</v>
      </c>
      <c r="E31" s="163"/>
      <c r="F31" s="163"/>
      <c r="G31" s="324">
        <v>44440</v>
      </c>
      <c r="H31" s="324">
        <v>44469</v>
      </c>
      <c r="I31" s="247">
        <f t="shared" si="5"/>
        <v>30</v>
      </c>
      <c r="J31" s="443"/>
      <c r="K31" s="163">
        <f t="shared" si="6"/>
        <v>0</v>
      </c>
      <c r="L31" s="163"/>
      <c r="M31" s="444"/>
      <c r="N31" s="163">
        <f t="shared" si="7"/>
        <v>0</v>
      </c>
      <c r="O31" s="163"/>
    </row>
    <row r="32" spans="2:15" x14ac:dyDescent="0.25">
      <c r="B32" s="252">
        <f t="shared" si="3"/>
        <v>2021</v>
      </c>
      <c r="C32" s="252">
        <v>4</v>
      </c>
      <c r="D32" s="343" t="str">
        <f t="shared" si="4"/>
        <v>42021</v>
      </c>
      <c r="E32" s="163"/>
      <c r="F32" s="163"/>
      <c r="G32" s="324">
        <v>44470</v>
      </c>
      <c r="H32" s="324">
        <v>44500</v>
      </c>
      <c r="I32" s="247">
        <f t="shared" si="5"/>
        <v>31</v>
      </c>
      <c r="J32" s="443"/>
      <c r="K32" s="163">
        <f t="shared" si="6"/>
        <v>0</v>
      </c>
      <c r="L32" s="163"/>
      <c r="M32" s="444"/>
      <c r="N32" s="163">
        <f t="shared" si="7"/>
        <v>0</v>
      </c>
      <c r="O32" s="163"/>
    </row>
    <row r="33" spans="2:15" x14ac:dyDescent="0.25">
      <c r="B33" s="252">
        <f t="shared" si="3"/>
        <v>2021</v>
      </c>
      <c r="C33" s="252">
        <v>4</v>
      </c>
      <c r="D33" s="343" t="str">
        <f t="shared" si="4"/>
        <v>42021</v>
      </c>
      <c r="E33" s="163"/>
      <c r="F33" s="163"/>
      <c r="G33" s="324">
        <v>44501</v>
      </c>
      <c r="H33" s="324">
        <v>44530</v>
      </c>
      <c r="I33" s="247">
        <f t="shared" si="5"/>
        <v>30</v>
      </c>
      <c r="J33" s="443"/>
      <c r="K33" s="163">
        <f t="shared" si="6"/>
        <v>0</v>
      </c>
      <c r="L33" s="163"/>
      <c r="M33" s="444"/>
      <c r="N33" s="163">
        <f t="shared" si="7"/>
        <v>0</v>
      </c>
      <c r="O33" s="163"/>
    </row>
    <row r="34" spans="2:15" x14ac:dyDescent="0.25">
      <c r="B34" s="252">
        <f t="shared" si="3"/>
        <v>2021</v>
      </c>
      <c r="C34" s="252">
        <v>4</v>
      </c>
      <c r="D34" s="343" t="str">
        <f t="shared" si="4"/>
        <v>42021</v>
      </c>
      <c r="E34" s="163"/>
      <c r="F34" s="163"/>
      <c r="G34" s="324">
        <v>44531</v>
      </c>
      <c r="H34" s="324">
        <v>44561</v>
      </c>
      <c r="I34" s="247">
        <f>H34-G34+1</f>
        <v>31</v>
      </c>
      <c r="J34" s="443"/>
      <c r="K34" s="163">
        <f t="shared" si="6"/>
        <v>0</v>
      </c>
      <c r="L34" s="163"/>
      <c r="M34" s="444"/>
      <c r="N34" s="163">
        <f t="shared" si="7"/>
        <v>0</v>
      </c>
      <c r="O34" s="163"/>
    </row>
    <row r="35" spans="2:15" x14ac:dyDescent="0.25">
      <c r="B35" s="252">
        <f t="shared" si="3"/>
        <v>2022</v>
      </c>
      <c r="C35" s="252">
        <v>1</v>
      </c>
      <c r="D35" s="343" t="str">
        <f t="shared" si="4"/>
        <v>12022</v>
      </c>
      <c r="E35" s="163"/>
      <c r="F35" s="163"/>
      <c r="G35" s="324">
        <v>44562</v>
      </c>
      <c r="H35" s="324">
        <v>44592</v>
      </c>
      <c r="I35" s="247">
        <f>H35-G35+1</f>
        <v>31</v>
      </c>
      <c r="J35" s="443"/>
      <c r="K35" s="163">
        <f t="shared" si="6"/>
        <v>0</v>
      </c>
      <c r="L35" s="163"/>
      <c r="M35" s="444"/>
      <c r="N35" s="163">
        <f t="shared" si="7"/>
        <v>0</v>
      </c>
      <c r="O35" s="163"/>
    </row>
    <row r="36" spans="2:15" x14ac:dyDescent="0.25">
      <c r="B36" s="252">
        <f t="shared" si="3"/>
        <v>2022</v>
      </c>
      <c r="C36" s="252">
        <v>1</v>
      </c>
      <c r="D36" s="343" t="str">
        <f t="shared" si="4"/>
        <v>12022</v>
      </c>
      <c r="E36" s="163"/>
      <c r="F36" s="163"/>
      <c r="G36" s="324">
        <v>44593</v>
      </c>
      <c r="H36" s="324">
        <v>44620</v>
      </c>
      <c r="I36" s="247">
        <f t="shared" ref="I36:I99" si="8">H36-G36+1</f>
        <v>28</v>
      </c>
      <c r="J36" s="443"/>
      <c r="K36" s="163">
        <f t="shared" si="6"/>
        <v>0</v>
      </c>
      <c r="L36" s="163"/>
      <c r="M36" s="444"/>
      <c r="N36" s="163">
        <f t="shared" si="7"/>
        <v>0</v>
      </c>
      <c r="O36" s="163"/>
    </row>
    <row r="37" spans="2:15" x14ac:dyDescent="0.25">
      <c r="B37" s="252">
        <f t="shared" si="3"/>
        <v>2022</v>
      </c>
      <c r="C37" s="252">
        <v>1</v>
      </c>
      <c r="D37" s="343" t="str">
        <f t="shared" si="4"/>
        <v>12022</v>
      </c>
      <c r="E37" s="163"/>
      <c r="F37" s="163"/>
      <c r="G37" s="324">
        <v>44621</v>
      </c>
      <c r="H37" s="324">
        <v>44651</v>
      </c>
      <c r="I37" s="247">
        <f t="shared" si="8"/>
        <v>31</v>
      </c>
      <c r="J37" s="443"/>
      <c r="K37" s="163">
        <f t="shared" si="6"/>
        <v>0</v>
      </c>
      <c r="L37" s="163"/>
      <c r="M37" s="444"/>
      <c r="N37" s="163">
        <f t="shared" si="7"/>
        <v>0</v>
      </c>
      <c r="O37" s="163"/>
    </row>
    <row r="38" spans="2:15" x14ac:dyDescent="0.25">
      <c r="B38" s="252">
        <f t="shared" si="3"/>
        <v>2022</v>
      </c>
      <c r="C38" s="252">
        <v>2</v>
      </c>
      <c r="D38" s="343" t="str">
        <f t="shared" si="4"/>
        <v>22022</v>
      </c>
      <c r="E38" s="163"/>
      <c r="F38" s="163"/>
      <c r="G38" s="324">
        <v>44652</v>
      </c>
      <c r="H38" s="324">
        <v>44681</v>
      </c>
      <c r="I38" s="247">
        <f t="shared" si="8"/>
        <v>30</v>
      </c>
      <c r="J38" s="443"/>
      <c r="K38" s="163">
        <f t="shared" si="6"/>
        <v>0</v>
      </c>
      <c r="L38" s="163"/>
      <c r="M38" s="444"/>
      <c r="N38" s="163">
        <f t="shared" si="7"/>
        <v>0</v>
      </c>
      <c r="O38" s="163"/>
    </row>
    <row r="39" spans="2:15" x14ac:dyDescent="0.25">
      <c r="B39" s="252">
        <f t="shared" si="3"/>
        <v>2022</v>
      </c>
      <c r="C39" s="252">
        <v>2</v>
      </c>
      <c r="D39" s="343" t="str">
        <f t="shared" si="4"/>
        <v>22022</v>
      </c>
      <c r="E39" s="163"/>
      <c r="F39" s="163"/>
      <c r="G39" s="324">
        <v>44682</v>
      </c>
      <c r="H39" s="324">
        <v>44712</v>
      </c>
      <c r="I39" s="247">
        <f t="shared" si="8"/>
        <v>31</v>
      </c>
      <c r="J39" s="443"/>
      <c r="K39" s="163">
        <f t="shared" si="6"/>
        <v>0</v>
      </c>
      <c r="L39" s="163"/>
      <c r="M39" s="444"/>
      <c r="N39" s="163">
        <f t="shared" si="7"/>
        <v>0</v>
      </c>
      <c r="O39" s="163"/>
    </row>
    <row r="40" spans="2:15" x14ac:dyDescent="0.25">
      <c r="B40" s="252">
        <f t="shared" si="3"/>
        <v>2022</v>
      </c>
      <c r="C40" s="252">
        <v>2</v>
      </c>
      <c r="D40" s="343" t="str">
        <f t="shared" si="4"/>
        <v>22022</v>
      </c>
      <c r="E40" s="163"/>
      <c r="F40" s="163"/>
      <c r="G40" s="324">
        <v>44713</v>
      </c>
      <c r="H40" s="324">
        <v>44742</v>
      </c>
      <c r="I40" s="247">
        <f t="shared" si="8"/>
        <v>30</v>
      </c>
      <c r="J40" s="443"/>
      <c r="K40" s="163">
        <f t="shared" si="6"/>
        <v>0</v>
      </c>
      <c r="L40" s="163"/>
      <c r="M40" s="444"/>
      <c r="N40" s="163">
        <f t="shared" si="7"/>
        <v>0</v>
      </c>
      <c r="O40" s="163"/>
    </row>
    <row r="41" spans="2:15" x14ac:dyDescent="0.25">
      <c r="B41" s="252">
        <f t="shared" si="3"/>
        <v>2022</v>
      </c>
      <c r="C41" s="252">
        <v>3</v>
      </c>
      <c r="D41" s="343" t="str">
        <f t="shared" si="4"/>
        <v>32022</v>
      </c>
      <c r="E41" s="163"/>
      <c r="F41" s="163"/>
      <c r="G41" s="324">
        <v>44743</v>
      </c>
      <c r="H41" s="324">
        <v>44773</v>
      </c>
      <c r="I41" s="247">
        <f t="shared" si="8"/>
        <v>31</v>
      </c>
      <c r="J41" s="443"/>
      <c r="K41" s="163">
        <f t="shared" si="6"/>
        <v>0</v>
      </c>
      <c r="L41" s="163"/>
      <c r="M41" s="444"/>
      <c r="N41" s="163">
        <f t="shared" si="7"/>
        <v>0</v>
      </c>
      <c r="O41" s="163"/>
    </row>
    <row r="42" spans="2:15" x14ac:dyDescent="0.25">
      <c r="B42" s="252">
        <f t="shared" si="3"/>
        <v>2022</v>
      </c>
      <c r="C42" s="252">
        <v>3</v>
      </c>
      <c r="D42" s="343" t="str">
        <f t="shared" si="4"/>
        <v>32022</v>
      </c>
      <c r="E42" s="163"/>
      <c r="F42" s="163"/>
      <c r="G42" s="324">
        <v>44774</v>
      </c>
      <c r="H42" s="324">
        <v>44804</v>
      </c>
      <c r="I42" s="247">
        <f t="shared" si="8"/>
        <v>31</v>
      </c>
      <c r="J42" s="443"/>
      <c r="K42" s="163">
        <f t="shared" si="6"/>
        <v>0</v>
      </c>
      <c r="L42" s="163"/>
      <c r="M42" s="444"/>
      <c r="N42" s="163">
        <f t="shared" si="7"/>
        <v>0</v>
      </c>
      <c r="O42" s="163"/>
    </row>
    <row r="43" spans="2:15" x14ac:dyDescent="0.25">
      <c r="B43" s="252">
        <f t="shared" si="3"/>
        <v>2022</v>
      </c>
      <c r="C43" s="252">
        <v>3</v>
      </c>
      <c r="D43" s="343" t="str">
        <f t="shared" si="4"/>
        <v>32022</v>
      </c>
      <c r="E43" s="163"/>
      <c r="F43" s="163"/>
      <c r="G43" s="324">
        <v>44805</v>
      </c>
      <c r="H43" s="324">
        <v>44834</v>
      </c>
      <c r="I43" s="247">
        <f t="shared" si="8"/>
        <v>30</v>
      </c>
      <c r="J43" s="443"/>
      <c r="K43" s="163">
        <f t="shared" si="6"/>
        <v>0</v>
      </c>
      <c r="L43" s="163"/>
      <c r="M43" s="444"/>
      <c r="N43" s="163">
        <f t="shared" si="7"/>
        <v>0</v>
      </c>
      <c r="O43" s="163"/>
    </row>
    <row r="44" spans="2:15" x14ac:dyDescent="0.25">
      <c r="B44" s="252">
        <f t="shared" si="3"/>
        <v>2022</v>
      </c>
      <c r="C44" s="252">
        <v>4</v>
      </c>
      <c r="D44" s="343" t="str">
        <f t="shared" si="4"/>
        <v>42022</v>
      </c>
      <c r="E44" s="163"/>
      <c r="F44" s="163"/>
      <c r="G44" s="324">
        <v>44835</v>
      </c>
      <c r="H44" s="324">
        <v>44865</v>
      </c>
      <c r="I44" s="247">
        <f t="shared" si="8"/>
        <v>31</v>
      </c>
      <c r="J44" s="443"/>
      <c r="K44" s="163">
        <f t="shared" si="6"/>
        <v>0</v>
      </c>
      <c r="L44" s="163"/>
      <c r="M44" s="444"/>
      <c r="N44" s="163">
        <f t="shared" si="7"/>
        <v>0</v>
      </c>
      <c r="O44" s="163"/>
    </row>
    <row r="45" spans="2:15" x14ac:dyDescent="0.25">
      <c r="B45" s="252">
        <f t="shared" si="3"/>
        <v>2022</v>
      </c>
      <c r="C45" s="252">
        <v>4</v>
      </c>
      <c r="D45" s="343" t="str">
        <f t="shared" si="4"/>
        <v>42022</v>
      </c>
      <c r="E45" s="163"/>
      <c r="F45" s="163"/>
      <c r="G45" s="324">
        <v>44866</v>
      </c>
      <c r="H45" s="324">
        <v>44895</v>
      </c>
      <c r="I45" s="247">
        <f t="shared" si="8"/>
        <v>30</v>
      </c>
      <c r="J45" s="443"/>
      <c r="K45" s="163">
        <f t="shared" si="6"/>
        <v>0</v>
      </c>
      <c r="L45" s="163"/>
      <c r="M45" s="444"/>
      <c r="N45" s="163">
        <f t="shared" si="7"/>
        <v>0</v>
      </c>
      <c r="O45" s="163"/>
    </row>
    <row r="46" spans="2:15" x14ac:dyDescent="0.25">
      <c r="B46" s="252">
        <f t="shared" si="3"/>
        <v>2022</v>
      </c>
      <c r="C46" s="252">
        <v>4</v>
      </c>
      <c r="D46" s="343" t="str">
        <f t="shared" si="4"/>
        <v>42022</v>
      </c>
      <c r="E46" s="163"/>
      <c r="F46" s="163"/>
      <c r="G46" s="324">
        <v>44896</v>
      </c>
      <c r="H46" s="324">
        <v>44926</v>
      </c>
      <c r="I46" s="247">
        <f t="shared" si="8"/>
        <v>31</v>
      </c>
      <c r="J46" s="443"/>
      <c r="K46" s="163">
        <f t="shared" si="6"/>
        <v>0</v>
      </c>
      <c r="L46" s="163"/>
      <c r="M46" s="444"/>
      <c r="N46" s="163">
        <f t="shared" si="7"/>
        <v>0</v>
      </c>
      <c r="O46" s="163"/>
    </row>
    <row r="47" spans="2:15" x14ac:dyDescent="0.25">
      <c r="B47" s="252">
        <f t="shared" si="3"/>
        <v>2023</v>
      </c>
      <c r="C47" s="252">
        <v>1</v>
      </c>
      <c r="D47" s="343" t="str">
        <f t="shared" si="4"/>
        <v>12023</v>
      </c>
      <c r="E47" s="163"/>
      <c r="F47" s="163"/>
      <c r="G47" s="324">
        <v>44927</v>
      </c>
      <c r="H47" s="324">
        <v>44957</v>
      </c>
      <c r="I47" s="247">
        <f t="shared" si="8"/>
        <v>31</v>
      </c>
      <c r="J47" s="443"/>
      <c r="K47" s="163">
        <f t="shared" si="6"/>
        <v>0</v>
      </c>
      <c r="L47" s="163"/>
      <c r="M47" s="444"/>
      <c r="N47" s="163">
        <f t="shared" si="7"/>
        <v>0</v>
      </c>
      <c r="O47" s="163"/>
    </row>
    <row r="48" spans="2:15" x14ac:dyDescent="0.25">
      <c r="B48" s="252">
        <f t="shared" si="3"/>
        <v>2023</v>
      </c>
      <c r="C48" s="252">
        <v>1</v>
      </c>
      <c r="D48" s="343" t="str">
        <f t="shared" si="4"/>
        <v>12023</v>
      </c>
      <c r="E48" s="163"/>
      <c r="F48" s="163"/>
      <c r="G48" s="324">
        <v>44958</v>
      </c>
      <c r="H48" s="324">
        <v>44985</v>
      </c>
      <c r="I48" s="247">
        <f t="shared" si="8"/>
        <v>28</v>
      </c>
      <c r="J48" s="443"/>
      <c r="K48" s="163">
        <f t="shared" si="6"/>
        <v>0</v>
      </c>
      <c r="L48" s="163"/>
      <c r="M48" s="444"/>
      <c r="N48" s="163">
        <f t="shared" si="7"/>
        <v>0</v>
      </c>
      <c r="O48" s="163"/>
    </row>
    <row r="49" spans="2:15" x14ac:dyDescent="0.25">
      <c r="B49" s="252">
        <f t="shared" si="3"/>
        <v>2023</v>
      </c>
      <c r="C49" s="252">
        <v>1</v>
      </c>
      <c r="D49" s="343" t="str">
        <f t="shared" si="4"/>
        <v>12023</v>
      </c>
      <c r="E49" s="163"/>
      <c r="F49" s="163"/>
      <c r="G49" s="324">
        <v>44986</v>
      </c>
      <c r="H49" s="324">
        <v>45016</v>
      </c>
      <c r="I49" s="247">
        <f t="shared" si="8"/>
        <v>31</v>
      </c>
      <c r="J49" s="443"/>
      <c r="K49" s="163">
        <f t="shared" si="6"/>
        <v>0</v>
      </c>
      <c r="L49" s="163"/>
      <c r="M49" s="444"/>
      <c r="N49" s="163">
        <f t="shared" si="7"/>
        <v>0</v>
      </c>
      <c r="O49" s="163"/>
    </row>
    <row r="50" spans="2:15" x14ac:dyDescent="0.25">
      <c r="B50" s="252">
        <f t="shared" si="3"/>
        <v>2023</v>
      </c>
      <c r="C50" s="252">
        <v>2</v>
      </c>
      <c r="D50" s="343" t="str">
        <f t="shared" si="4"/>
        <v>22023</v>
      </c>
      <c r="E50" s="163"/>
      <c r="F50" s="163"/>
      <c r="G50" s="324">
        <v>45017</v>
      </c>
      <c r="H50" s="324">
        <v>45046</v>
      </c>
      <c r="I50" s="247">
        <f t="shared" si="8"/>
        <v>30</v>
      </c>
      <c r="J50" s="443"/>
      <c r="K50" s="163">
        <f t="shared" si="6"/>
        <v>0</v>
      </c>
      <c r="L50" s="163"/>
      <c r="M50" s="444"/>
      <c r="N50" s="163">
        <f t="shared" si="7"/>
        <v>0</v>
      </c>
      <c r="O50" s="163"/>
    </row>
    <row r="51" spans="2:15" x14ac:dyDescent="0.25">
      <c r="B51" s="252">
        <f t="shared" si="3"/>
        <v>2023</v>
      </c>
      <c r="C51" s="252">
        <v>2</v>
      </c>
      <c r="D51" s="343" t="str">
        <f t="shared" si="4"/>
        <v>22023</v>
      </c>
      <c r="E51" s="163"/>
      <c r="F51" s="163"/>
      <c r="G51" s="324">
        <v>45047</v>
      </c>
      <c r="H51" s="324">
        <v>45077</v>
      </c>
      <c r="I51" s="247">
        <f t="shared" si="8"/>
        <v>31</v>
      </c>
      <c r="J51" s="443"/>
      <c r="K51" s="163">
        <f t="shared" si="6"/>
        <v>0</v>
      </c>
      <c r="L51" s="163"/>
      <c r="M51" s="444"/>
      <c r="N51" s="163">
        <f t="shared" si="7"/>
        <v>0</v>
      </c>
      <c r="O51" s="163"/>
    </row>
    <row r="52" spans="2:15" x14ac:dyDescent="0.25">
      <c r="B52" s="252">
        <f t="shared" si="3"/>
        <v>2023</v>
      </c>
      <c r="C52" s="252">
        <v>2</v>
      </c>
      <c r="D52" s="343" t="str">
        <f t="shared" si="4"/>
        <v>22023</v>
      </c>
      <c r="E52" s="163"/>
      <c r="F52" s="163"/>
      <c r="G52" s="324">
        <v>45078</v>
      </c>
      <c r="H52" s="324">
        <v>45107</v>
      </c>
      <c r="I52" s="247">
        <f t="shared" si="8"/>
        <v>30</v>
      </c>
      <c r="J52" s="443"/>
      <c r="K52" s="163">
        <f t="shared" si="6"/>
        <v>0</v>
      </c>
      <c r="L52" s="163"/>
      <c r="M52" s="444"/>
      <c r="N52" s="163">
        <f t="shared" si="7"/>
        <v>0</v>
      </c>
      <c r="O52" s="163"/>
    </row>
    <row r="53" spans="2:15" x14ac:dyDescent="0.25">
      <c r="B53" s="252">
        <f t="shared" si="3"/>
        <v>2023</v>
      </c>
      <c r="C53" s="252">
        <v>3</v>
      </c>
      <c r="D53" s="343" t="str">
        <f t="shared" si="4"/>
        <v>32023</v>
      </c>
      <c r="E53" s="163"/>
      <c r="F53" s="163"/>
      <c r="G53" s="324">
        <v>45108</v>
      </c>
      <c r="H53" s="324">
        <v>45138</v>
      </c>
      <c r="I53" s="247">
        <f t="shared" si="8"/>
        <v>31</v>
      </c>
      <c r="J53" s="443"/>
      <c r="K53" s="163">
        <f t="shared" si="6"/>
        <v>0</v>
      </c>
      <c r="L53" s="163"/>
      <c r="M53" s="444"/>
      <c r="N53" s="163">
        <f t="shared" si="7"/>
        <v>0</v>
      </c>
      <c r="O53" s="163"/>
    </row>
    <row r="54" spans="2:15" x14ac:dyDescent="0.25">
      <c r="B54" s="252">
        <f t="shared" si="3"/>
        <v>2023</v>
      </c>
      <c r="C54" s="252">
        <v>3</v>
      </c>
      <c r="D54" s="343" t="str">
        <f t="shared" si="4"/>
        <v>32023</v>
      </c>
      <c r="E54" s="163"/>
      <c r="F54" s="163"/>
      <c r="G54" s="324">
        <v>45139</v>
      </c>
      <c r="H54" s="324">
        <v>45169</v>
      </c>
      <c r="I54" s="247">
        <f t="shared" si="8"/>
        <v>31</v>
      </c>
      <c r="J54" s="443"/>
      <c r="K54" s="163">
        <f t="shared" si="6"/>
        <v>0</v>
      </c>
      <c r="L54" s="163"/>
      <c r="M54" s="444"/>
      <c r="N54" s="163">
        <f t="shared" si="7"/>
        <v>0</v>
      </c>
      <c r="O54" s="163"/>
    </row>
    <row r="55" spans="2:15" x14ac:dyDescent="0.25">
      <c r="B55" s="252">
        <f t="shared" si="3"/>
        <v>2023</v>
      </c>
      <c r="C55" s="252">
        <v>3</v>
      </c>
      <c r="D55" s="343" t="str">
        <f t="shared" si="4"/>
        <v>32023</v>
      </c>
      <c r="E55" s="163"/>
      <c r="F55" s="163"/>
      <c r="G55" s="324">
        <v>45170</v>
      </c>
      <c r="H55" s="324">
        <v>45199</v>
      </c>
      <c r="I55" s="247">
        <f t="shared" si="8"/>
        <v>30</v>
      </c>
      <c r="J55" s="443"/>
      <c r="K55" s="163">
        <f t="shared" si="6"/>
        <v>0</v>
      </c>
      <c r="L55" s="163"/>
      <c r="M55" s="444"/>
      <c r="N55" s="163">
        <f t="shared" si="7"/>
        <v>0</v>
      </c>
      <c r="O55" s="163"/>
    </row>
    <row r="56" spans="2:15" x14ac:dyDescent="0.25">
      <c r="B56" s="252">
        <f t="shared" si="3"/>
        <v>2023</v>
      </c>
      <c r="C56" s="252">
        <v>4</v>
      </c>
      <c r="D56" s="343" t="str">
        <f t="shared" si="4"/>
        <v>42023</v>
      </c>
      <c r="E56" s="163"/>
      <c r="F56" s="163"/>
      <c r="G56" s="324">
        <v>45200</v>
      </c>
      <c r="H56" s="324">
        <v>45230</v>
      </c>
      <c r="I56" s="247">
        <f t="shared" si="8"/>
        <v>31</v>
      </c>
      <c r="J56" s="443"/>
      <c r="K56" s="163">
        <f t="shared" si="6"/>
        <v>0</v>
      </c>
      <c r="L56" s="163"/>
      <c r="M56" s="444"/>
      <c r="N56" s="163">
        <f t="shared" si="7"/>
        <v>0</v>
      </c>
      <c r="O56" s="163"/>
    </row>
    <row r="57" spans="2:15" x14ac:dyDescent="0.25">
      <c r="B57" s="252">
        <f t="shared" si="3"/>
        <v>2023</v>
      </c>
      <c r="C57" s="252">
        <v>4</v>
      </c>
      <c r="D57" s="343" t="str">
        <f t="shared" si="4"/>
        <v>42023</v>
      </c>
      <c r="E57" s="163"/>
      <c r="F57" s="163"/>
      <c r="G57" s="324">
        <v>45231</v>
      </c>
      <c r="H57" s="324">
        <v>45260</v>
      </c>
      <c r="I57" s="247">
        <f t="shared" si="8"/>
        <v>30</v>
      </c>
      <c r="J57" s="443"/>
      <c r="K57" s="163">
        <f t="shared" si="6"/>
        <v>0</v>
      </c>
      <c r="L57" s="163"/>
      <c r="M57" s="444"/>
      <c r="N57" s="163">
        <f t="shared" si="7"/>
        <v>0</v>
      </c>
      <c r="O57" s="163"/>
    </row>
    <row r="58" spans="2:15" x14ac:dyDescent="0.25">
      <c r="B58" s="252">
        <f t="shared" si="3"/>
        <v>2023</v>
      </c>
      <c r="C58" s="252">
        <v>4</v>
      </c>
      <c r="D58" s="343" t="str">
        <f t="shared" si="4"/>
        <v>42023</v>
      </c>
      <c r="E58" s="163"/>
      <c r="F58" s="163"/>
      <c r="G58" s="324">
        <v>45261</v>
      </c>
      <c r="H58" s="324">
        <v>45291</v>
      </c>
      <c r="I58" s="247">
        <f t="shared" si="8"/>
        <v>31</v>
      </c>
      <c r="J58" s="443"/>
      <c r="K58" s="163">
        <f t="shared" si="6"/>
        <v>0</v>
      </c>
      <c r="L58" s="163"/>
      <c r="M58" s="444"/>
      <c r="N58" s="163">
        <f t="shared" si="7"/>
        <v>0</v>
      </c>
      <c r="O58" s="163"/>
    </row>
    <row r="59" spans="2:15" x14ac:dyDescent="0.25">
      <c r="B59" s="252">
        <f t="shared" si="3"/>
        <v>2024</v>
      </c>
      <c r="C59" s="252">
        <v>1</v>
      </c>
      <c r="D59" s="343" t="str">
        <f t="shared" si="4"/>
        <v>12024</v>
      </c>
      <c r="E59" s="163"/>
      <c r="F59" s="163"/>
      <c r="G59" s="324">
        <v>45292</v>
      </c>
      <c r="H59" s="324">
        <v>45322</v>
      </c>
      <c r="I59" s="247">
        <f t="shared" si="8"/>
        <v>31</v>
      </c>
      <c r="J59" s="443"/>
      <c r="K59" s="163">
        <f t="shared" si="6"/>
        <v>0</v>
      </c>
      <c r="L59" s="163"/>
      <c r="M59" s="444"/>
      <c r="N59" s="163">
        <f t="shared" si="7"/>
        <v>0</v>
      </c>
      <c r="O59" s="163"/>
    </row>
    <row r="60" spans="2:15" x14ac:dyDescent="0.25">
      <c r="B60" s="252">
        <f t="shared" si="3"/>
        <v>2024</v>
      </c>
      <c r="C60" s="252">
        <v>1</v>
      </c>
      <c r="D60" s="343" t="str">
        <f t="shared" si="4"/>
        <v>12024</v>
      </c>
      <c r="E60" s="163"/>
      <c r="F60" s="163"/>
      <c r="G60" s="324">
        <v>45323</v>
      </c>
      <c r="H60" s="324">
        <v>45351</v>
      </c>
      <c r="I60" s="247">
        <f t="shared" si="8"/>
        <v>29</v>
      </c>
      <c r="J60" s="443"/>
      <c r="K60" s="163">
        <f t="shared" si="6"/>
        <v>0</v>
      </c>
      <c r="L60" s="163"/>
      <c r="M60" s="444"/>
      <c r="N60" s="163">
        <f t="shared" si="7"/>
        <v>0</v>
      </c>
      <c r="O60" s="163"/>
    </row>
    <row r="61" spans="2:15" x14ac:dyDescent="0.25">
      <c r="B61" s="252">
        <f t="shared" si="3"/>
        <v>2024</v>
      </c>
      <c r="C61" s="252">
        <v>1</v>
      </c>
      <c r="D61" s="343" t="str">
        <f t="shared" si="4"/>
        <v>12024</v>
      </c>
      <c r="E61" s="163"/>
      <c r="F61" s="163"/>
      <c r="G61" s="324">
        <v>45352</v>
      </c>
      <c r="H61" s="324">
        <v>45382</v>
      </c>
      <c r="I61" s="247">
        <f t="shared" si="8"/>
        <v>31</v>
      </c>
      <c r="J61" s="443"/>
      <c r="K61" s="163">
        <f t="shared" si="6"/>
        <v>0</v>
      </c>
      <c r="L61" s="163"/>
      <c r="M61" s="444"/>
      <c r="N61" s="163">
        <f t="shared" si="7"/>
        <v>0</v>
      </c>
      <c r="O61" s="163"/>
    </row>
    <row r="62" spans="2:15" x14ac:dyDescent="0.25">
      <c r="B62" s="252">
        <f t="shared" si="3"/>
        <v>2024</v>
      </c>
      <c r="C62" s="252">
        <v>2</v>
      </c>
      <c r="D62" s="343" t="str">
        <f t="shared" si="4"/>
        <v>22024</v>
      </c>
      <c r="E62" s="163"/>
      <c r="F62" s="163"/>
      <c r="G62" s="324">
        <v>45383</v>
      </c>
      <c r="H62" s="324">
        <v>45412</v>
      </c>
      <c r="I62" s="247">
        <f t="shared" si="8"/>
        <v>30</v>
      </c>
      <c r="J62" s="443"/>
      <c r="K62" s="163">
        <f t="shared" si="6"/>
        <v>0</v>
      </c>
      <c r="L62" s="163"/>
      <c r="M62" s="444"/>
      <c r="N62" s="163">
        <f t="shared" si="7"/>
        <v>0</v>
      </c>
      <c r="O62" s="163"/>
    </row>
    <row r="63" spans="2:15" x14ac:dyDescent="0.25">
      <c r="B63" s="252">
        <f t="shared" si="3"/>
        <v>2024</v>
      </c>
      <c r="C63" s="252">
        <v>2</v>
      </c>
      <c r="D63" s="343" t="str">
        <f t="shared" si="4"/>
        <v>22024</v>
      </c>
      <c r="E63" s="163"/>
      <c r="F63" s="163"/>
      <c r="G63" s="324">
        <v>45413</v>
      </c>
      <c r="H63" s="324">
        <v>45443</v>
      </c>
      <c r="I63" s="247">
        <f t="shared" si="8"/>
        <v>31</v>
      </c>
      <c r="J63" s="443"/>
      <c r="K63" s="163">
        <f t="shared" si="6"/>
        <v>0</v>
      </c>
      <c r="L63" s="163"/>
      <c r="M63" s="444"/>
      <c r="N63" s="163">
        <f t="shared" si="7"/>
        <v>0</v>
      </c>
      <c r="O63" s="163"/>
    </row>
    <row r="64" spans="2:15" x14ac:dyDescent="0.25">
      <c r="B64" s="252">
        <f t="shared" si="3"/>
        <v>2024</v>
      </c>
      <c r="C64" s="252">
        <v>2</v>
      </c>
      <c r="D64" s="343" t="str">
        <f t="shared" si="4"/>
        <v>22024</v>
      </c>
      <c r="E64" s="163"/>
      <c r="F64" s="163"/>
      <c r="G64" s="324">
        <v>45444</v>
      </c>
      <c r="H64" s="324">
        <v>45473</v>
      </c>
      <c r="I64" s="247">
        <f t="shared" si="8"/>
        <v>30</v>
      </c>
      <c r="J64" s="443"/>
      <c r="K64" s="163">
        <f t="shared" si="6"/>
        <v>0</v>
      </c>
      <c r="L64" s="163"/>
      <c r="M64" s="444"/>
      <c r="N64" s="163">
        <f t="shared" si="7"/>
        <v>0</v>
      </c>
      <c r="O64" s="163"/>
    </row>
    <row r="65" spans="2:15" x14ac:dyDescent="0.25">
      <c r="B65" s="252">
        <f t="shared" si="3"/>
        <v>2024</v>
      </c>
      <c r="C65" s="252">
        <v>3</v>
      </c>
      <c r="D65" s="343" t="str">
        <f t="shared" si="4"/>
        <v>32024</v>
      </c>
      <c r="E65" s="163"/>
      <c r="F65" s="163"/>
      <c r="G65" s="324">
        <v>45474</v>
      </c>
      <c r="H65" s="324">
        <v>45504</v>
      </c>
      <c r="I65" s="247">
        <f t="shared" si="8"/>
        <v>31</v>
      </c>
      <c r="J65" s="443"/>
      <c r="K65" s="163">
        <f t="shared" si="6"/>
        <v>0</v>
      </c>
      <c r="L65" s="163"/>
      <c r="M65" s="444"/>
      <c r="N65" s="163">
        <f t="shared" si="7"/>
        <v>0</v>
      </c>
      <c r="O65" s="163"/>
    </row>
    <row r="66" spans="2:15" x14ac:dyDescent="0.25">
      <c r="B66" s="252">
        <f t="shared" si="3"/>
        <v>2024</v>
      </c>
      <c r="C66" s="252">
        <v>3</v>
      </c>
      <c r="D66" s="343" t="str">
        <f t="shared" si="4"/>
        <v>32024</v>
      </c>
      <c r="E66" s="163"/>
      <c r="F66" s="163"/>
      <c r="G66" s="324">
        <v>45505</v>
      </c>
      <c r="H66" s="324">
        <v>45535</v>
      </c>
      <c r="I66" s="247">
        <f t="shared" si="8"/>
        <v>31</v>
      </c>
      <c r="J66" s="443"/>
      <c r="K66" s="163">
        <f t="shared" si="6"/>
        <v>0</v>
      </c>
      <c r="L66" s="163"/>
      <c r="M66" s="444"/>
      <c r="N66" s="163">
        <f t="shared" si="7"/>
        <v>0</v>
      </c>
      <c r="O66" s="163"/>
    </row>
    <row r="67" spans="2:15" x14ac:dyDescent="0.25">
      <c r="B67" s="252">
        <f t="shared" si="3"/>
        <v>2024</v>
      </c>
      <c r="C67" s="252">
        <v>3</v>
      </c>
      <c r="D67" s="343" t="str">
        <f t="shared" si="4"/>
        <v>32024</v>
      </c>
      <c r="E67" s="163"/>
      <c r="F67" s="163"/>
      <c r="G67" s="324">
        <v>45536</v>
      </c>
      <c r="H67" s="324">
        <v>45565</v>
      </c>
      <c r="I67" s="247">
        <f t="shared" si="8"/>
        <v>30</v>
      </c>
      <c r="J67" s="443"/>
      <c r="K67" s="163">
        <f t="shared" si="6"/>
        <v>0</v>
      </c>
      <c r="L67" s="163"/>
      <c r="M67" s="444"/>
      <c r="N67" s="163">
        <f t="shared" si="7"/>
        <v>0</v>
      </c>
      <c r="O67" s="163"/>
    </row>
    <row r="68" spans="2:15" x14ac:dyDescent="0.25">
      <c r="B68" s="252">
        <f t="shared" si="3"/>
        <v>2024</v>
      </c>
      <c r="C68" s="252">
        <v>4</v>
      </c>
      <c r="D68" s="343" t="str">
        <f t="shared" si="4"/>
        <v>42024</v>
      </c>
      <c r="E68" s="163"/>
      <c r="F68" s="163"/>
      <c r="G68" s="324">
        <v>45566</v>
      </c>
      <c r="H68" s="324">
        <v>45596</v>
      </c>
      <c r="I68" s="247">
        <f t="shared" si="8"/>
        <v>31</v>
      </c>
      <c r="J68" s="443"/>
      <c r="K68" s="163">
        <f t="shared" si="6"/>
        <v>0</v>
      </c>
      <c r="L68" s="163"/>
      <c r="M68" s="444"/>
      <c r="N68" s="163">
        <f t="shared" si="7"/>
        <v>0</v>
      </c>
      <c r="O68" s="163"/>
    </row>
    <row r="69" spans="2:15" x14ac:dyDescent="0.25">
      <c r="B69" s="252">
        <f t="shared" si="3"/>
        <v>2024</v>
      </c>
      <c r="C69" s="252">
        <v>4</v>
      </c>
      <c r="D69" s="343" t="str">
        <f t="shared" si="4"/>
        <v>42024</v>
      </c>
      <c r="E69" s="163"/>
      <c r="F69" s="163"/>
      <c r="G69" s="324">
        <v>45597</v>
      </c>
      <c r="H69" s="324">
        <v>45626</v>
      </c>
      <c r="I69" s="247">
        <f t="shared" si="8"/>
        <v>30</v>
      </c>
      <c r="J69" s="443"/>
      <c r="K69" s="163">
        <f t="shared" si="6"/>
        <v>0</v>
      </c>
      <c r="L69" s="163"/>
      <c r="M69" s="444"/>
      <c r="N69" s="163">
        <f t="shared" si="7"/>
        <v>0</v>
      </c>
      <c r="O69" s="163"/>
    </row>
    <row r="70" spans="2:15" x14ac:dyDescent="0.25">
      <c r="B70" s="252">
        <f t="shared" si="3"/>
        <v>2024</v>
      </c>
      <c r="C70" s="252">
        <v>4</v>
      </c>
      <c r="D70" s="343" t="str">
        <f t="shared" si="4"/>
        <v>42024</v>
      </c>
      <c r="E70" s="163"/>
      <c r="F70" s="163"/>
      <c r="G70" s="324">
        <v>45627</v>
      </c>
      <c r="H70" s="324">
        <v>45657</v>
      </c>
      <c r="I70" s="247">
        <f t="shared" si="8"/>
        <v>31</v>
      </c>
      <c r="J70" s="443"/>
      <c r="K70" s="163">
        <f t="shared" si="6"/>
        <v>0</v>
      </c>
      <c r="L70" s="163"/>
      <c r="M70" s="444"/>
      <c r="N70" s="163">
        <f t="shared" si="7"/>
        <v>0</v>
      </c>
      <c r="O70" s="163"/>
    </row>
    <row r="71" spans="2:15" x14ac:dyDescent="0.25">
      <c r="B71" s="252">
        <f t="shared" si="3"/>
        <v>2025</v>
      </c>
      <c r="C71" s="252">
        <v>1</v>
      </c>
      <c r="D71" s="343" t="str">
        <f t="shared" si="4"/>
        <v>12025</v>
      </c>
      <c r="E71" s="163"/>
      <c r="F71" s="163"/>
      <c r="G71" s="324">
        <v>45658</v>
      </c>
      <c r="H71" s="324">
        <v>45688</v>
      </c>
      <c r="I71" s="247">
        <f t="shared" si="8"/>
        <v>31</v>
      </c>
      <c r="J71" s="443"/>
      <c r="K71" s="163">
        <f t="shared" si="6"/>
        <v>0</v>
      </c>
      <c r="L71" s="163"/>
      <c r="M71" s="444"/>
      <c r="N71" s="163">
        <f t="shared" si="7"/>
        <v>0</v>
      </c>
      <c r="O71" s="163"/>
    </row>
    <row r="72" spans="2:15" x14ac:dyDescent="0.25">
      <c r="B72" s="252">
        <f t="shared" si="3"/>
        <v>2025</v>
      </c>
      <c r="C72" s="252">
        <v>1</v>
      </c>
      <c r="D72" s="343" t="str">
        <f t="shared" si="4"/>
        <v>12025</v>
      </c>
      <c r="E72" s="163"/>
      <c r="F72" s="163"/>
      <c r="G72" s="324">
        <v>45689</v>
      </c>
      <c r="H72" s="324">
        <v>45716</v>
      </c>
      <c r="I72" s="247">
        <f t="shared" si="8"/>
        <v>28</v>
      </c>
      <c r="J72" s="443"/>
      <c r="K72" s="163">
        <f t="shared" si="6"/>
        <v>0</v>
      </c>
      <c r="L72" s="163"/>
      <c r="M72" s="444"/>
      <c r="N72" s="163">
        <f t="shared" si="7"/>
        <v>0</v>
      </c>
      <c r="O72" s="163"/>
    </row>
    <row r="73" spans="2:15" x14ac:dyDescent="0.25">
      <c r="B73" s="252">
        <f t="shared" si="3"/>
        <v>2025</v>
      </c>
      <c r="C73" s="252">
        <v>1</v>
      </c>
      <c r="D73" s="343" t="str">
        <f t="shared" si="4"/>
        <v>12025</v>
      </c>
      <c r="E73" s="163"/>
      <c r="F73" s="163"/>
      <c r="G73" s="324">
        <v>45717</v>
      </c>
      <c r="H73" s="324">
        <v>45747</v>
      </c>
      <c r="I73" s="247">
        <f t="shared" si="8"/>
        <v>31</v>
      </c>
      <c r="J73" s="443"/>
      <c r="K73" s="163">
        <f t="shared" si="6"/>
        <v>0</v>
      </c>
      <c r="L73" s="163"/>
      <c r="M73" s="444"/>
      <c r="N73" s="163">
        <f t="shared" si="7"/>
        <v>0</v>
      </c>
      <c r="O73" s="163"/>
    </row>
    <row r="74" spans="2:15" x14ac:dyDescent="0.25">
      <c r="B74" s="252">
        <f t="shared" si="3"/>
        <v>2025</v>
      </c>
      <c r="C74" s="252">
        <v>2</v>
      </c>
      <c r="D74" s="343" t="str">
        <f t="shared" si="4"/>
        <v>22025</v>
      </c>
      <c r="E74" s="163"/>
      <c r="F74" s="163"/>
      <c r="G74" s="324">
        <v>45748</v>
      </c>
      <c r="H74" s="324">
        <v>45777</v>
      </c>
      <c r="I74" s="247">
        <f t="shared" si="8"/>
        <v>30</v>
      </c>
      <c r="J74" s="443"/>
      <c r="K74" s="163">
        <f t="shared" si="6"/>
        <v>0</v>
      </c>
      <c r="L74" s="163"/>
      <c r="M74" s="444"/>
      <c r="N74" s="163">
        <f t="shared" si="7"/>
        <v>0</v>
      </c>
      <c r="O74" s="163"/>
    </row>
    <row r="75" spans="2:15" x14ac:dyDescent="0.25">
      <c r="B75" s="252">
        <f t="shared" ref="B75:B138" si="9">YEAR(H75)</f>
        <v>2025</v>
      </c>
      <c r="C75" s="252">
        <v>2</v>
      </c>
      <c r="D75" s="343" t="str">
        <f t="shared" si="4"/>
        <v>22025</v>
      </c>
      <c r="E75" s="163"/>
      <c r="F75" s="163"/>
      <c r="G75" s="324">
        <v>45778</v>
      </c>
      <c r="H75" s="324">
        <v>45808</v>
      </c>
      <c r="I75" s="247">
        <f t="shared" si="8"/>
        <v>31</v>
      </c>
      <c r="J75" s="443"/>
      <c r="K75" s="163">
        <f t="shared" si="6"/>
        <v>0</v>
      </c>
      <c r="L75" s="163"/>
      <c r="M75" s="444"/>
      <c r="N75" s="163">
        <f t="shared" si="7"/>
        <v>0</v>
      </c>
      <c r="O75" s="163"/>
    </row>
    <row r="76" spans="2:15" x14ac:dyDescent="0.25">
      <c r="B76" s="252">
        <f t="shared" si="9"/>
        <v>2025</v>
      </c>
      <c r="C76" s="252">
        <v>2</v>
      </c>
      <c r="D76" s="343" t="str">
        <f t="shared" ref="D76:D139" si="10">C76&amp;B76</f>
        <v>22025</v>
      </c>
      <c r="E76" s="163"/>
      <c r="F76" s="163"/>
      <c r="G76" s="324">
        <v>45809</v>
      </c>
      <c r="H76" s="324">
        <v>45838</v>
      </c>
      <c r="I76" s="247">
        <f t="shared" si="8"/>
        <v>30</v>
      </c>
      <c r="J76" s="443"/>
      <c r="K76" s="163">
        <f t="shared" ref="K76:K139" si="11">F76*I76*J76/(DATE(YEAR(H76)+1,1,1)-DATE(YEAR(H76),1,1))</f>
        <v>0</v>
      </c>
      <c r="L76" s="163"/>
      <c r="M76" s="444"/>
      <c r="N76" s="163">
        <f t="shared" ref="N76:N139" si="12">F76*I76*M76/2/(DATE(YEAR(H76)+1,1,1)-DATE(YEAR(H76),1,1))</f>
        <v>0</v>
      </c>
      <c r="O76" s="163"/>
    </row>
    <row r="77" spans="2:15" x14ac:dyDescent="0.25">
      <c r="B77" s="252">
        <f t="shared" si="9"/>
        <v>2025</v>
      </c>
      <c r="C77" s="252">
        <v>3</v>
      </c>
      <c r="D77" s="343" t="str">
        <f t="shared" si="10"/>
        <v>32025</v>
      </c>
      <c r="E77" s="163"/>
      <c r="F77" s="163"/>
      <c r="G77" s="324">
        <v>45839</v>
      </c>
      <c r="H77" s="324">
        <v>45869</v>
      </c>
      <c r="I77" s="247">
        <f t="shared" si="8"/>
        <v>31</v>
      </c>
      <c r="J77" s="443"/>
      <c r="K77" s="163">
        <f t="shared" si="11"/>
        <v>0</v>
      </c>
      <c r="L77" s="163"/>
      <c r="M77" s="444"/>
      <c r="N77" s="163">
        <f t="shared" si="12"/>
        <v>0</v>
      </c>
      <c r="O77" s="163"/>
    </row>
    <row r="78" spans="2:15" x14ac:dyDescent="0.25">
      <c r="B78" s="252">
        <f t="shared" si="9"/>
        <v>2025</v>
      </c>
      <c r="C78" s="252">
        <v>3</v>
      </c>
      <c r="D78" s="343" t="str">
        <f t="shared" si="10"/>
        <v>32025</v>
      </c>
      <c r="E78" s="163"/>
      <c r="F78" s="163"/>
      <c r="G78" s="324">
        <v>45870</v>
      </c>
      <c r="H78" s="324">
        <v>45900</v>
      </c>
      <c r="I78" s="247">
        <f t="shared" si="8"/>
        <v>31</v>
      </c>
      <c r="J78" s="443"/>
      <c r="K78" s="163">
        <f t="shared" si="11"/>
        <v>0</v>
      </c>
      <c r="L78" s="163"/>
      <c r="M78" s="444"/>
      <c r="N78" s="163">
        <f t="shared" si="12"/>
        <v>0</v>
      </c>
      <c r="O78" s="163"/>
    </row>
    <row r="79" spans="2:15" x14ac:dyDescent="0.25">
      <c r="B79" s="252">
        <f t="shared" si="9"/>
        <v>2025</v>
      </c>
      <c r="C79" s="252">
        <v>3</v>
      </c>
      <c r="D79" s="343" t="str">
        <f t="shared" si="10"/>
        <v>32025</v>
      </c>
      <c r="E79" s="163"/>
      <c r="F79" s="163"/>
      <c r="G79" s="324">
        <v>45901</v>
      </c>
      <c r="H79" s="324">
        <v>45930</v>
      </c>
      <c r="I79" s="247">
        <f t="shared" si="8"/>
        <v>30</v>
      </c>
      <c r="J79" s="443"/>
      <c r="K79" s="163">
        <f t="shared" si="11"/>
        <v>0</v>
      </c>
      <c r="L79" s="163"/>
      <c r="M79" s="444"/>
      <c r="N79" s="163">
        <f t="shared" si="12"/>
        <v>0</v>
      </c>
      <c r="O79" s="163"/>
    </row>
    <row r="80" spans="2:15" x14ac:dyDescent="0.25">
      <c r="B80" s="252">
        <f t="shared" si="9"/>
        <v>2025</v>
      </c>
      <c r="C80" s="252">
        <v>4</v>
      </c>
      <c r="D80" s="343" t="str">
        <f t="shared" si="10"/>
        <v>42025</v>
      </c>
      <c r="E80" s="163"/>
      <c r="F80" s="163"/>
      <c r="G80" s="324">
        <v>45931</v>
      </c>
      <c r="H80" s="324">
        <v>45961</v>
      </c>
      <c r="I80" s="247">
        <f t="shared" si="8"/>
        <v>31</v>
      </c>
      <c r="J80" s="443"/>
      <c r="K80" s="163">
        <f t="shared" si="11"/>
        <v>0</v>
      </c>
      <c r="L80" s="163"/>
      <c r="M80" s="444"/>
      <c r="N80" s="163">
        <f t="shared" si="12"/>
        <v>0</v>
      </c>
      <c r="O80" s="163"/>
    </row>
    <row r="81" spans="2:15" x14ac:dyDescent="0.25">
      <c r="B81" s="252">
        <f t="shared" si="9"/>
        <v>2025</v>
      </c>
      <c r="C81" s="252">
        <v>4</v>
      </c>
      <c r="D81" s="343" t="str">
        <f t="shared" si="10"/>
        <v>42025</v>
      </c>
      <c r="E81" s="163"/>
      <c r="F81" s="163"/>
      <c r="G81" s="324">
        <v>45962</v>
      </c>
      <c r="H81" s="324">
        <v>45991</v>
      </c>
      <c r="I81" s="247">
        <f t="shared" si="8"/>
        <v>30</v>
      </c>
      <c r="J81" s="443"/>
      <c r="K81" s="163">
        <f t="shared" si="11"/>
        <v>0</v>
      </c>
      <c r="L81" s="163"/>
      <c r="M81" s="444"/>
      <c r="N81" s="163">
        <f t="shared" si="12"/>
        <v>0</v>
      </c>
      <c r="O81" s="163"/>
    </row>
    <row r="82" spans="2:15" x14ac:dyDescent="0.25">
      <c r="B82" s="252">
        <f t="shared" si="9"/>
        <v>2025</v>
      </c>
      <c r="C82" s="252">
        <v>4</v>
      </c>
      <c r="D82" s="343" t="str">
        <f t="shared" si="10"/>
        <v>42025</v>
      </c>
      <c r="E82" s="163"/>
      <c r="F82" s="163"/>
      <c r="G82" s="324">
        <v>45992</v>
      </c>
      <c r="H82" s="324">
        <v>46022</v>
      </c>
      <c r="I82" s="247">
        <f t="shared" si="8"/>
        <v>31</v>
      </c>
      <c r="J82" s="443"/>
      <c r="K82" s="163">
        <f t="shared" si="11"/>
        <v>0</v>
      </c>
      <c r="L82" s="163"/>
      <c r="M82" s="444"/>
      <c r="N82" s="163">
        <f t="shared" si="12"/>
        <v>0</v>
      </c>
      <c r="O82" s="163"/>
    </row>
    <row r="83" spans="2:15" x14ac:dyDescent="0.25">
      <c r="B83" s="252">
        <f t="shared" si="9"/>
        <v>2026</v>
      </c>
      <c r="C83" s="252">
        <v>1</v>
      </c>
      <c r="D83" s="343" t="str">
        <f t="shared" si="10"/>
        <v>12026</v>
      </c>
      <c r="E83" s="163"/>
      <c r="F83" s="163"/>
      <c r="G83" s="324">
        <v>46023</v>
      </c>
      <c r="H83" s="324">
        <v>46053</v>
      </c>
      <c r="I83" s="247">
        <f t="shared" si="8"/>
        <v>31</v>
      </c>
      <c r="J83" s="443"/>
      <c r="K83" s="163">
        <f t="shared" si="11"/>
        <v>0</v>
      </c>
      <c r="L83" s="163"/>
      <c r="M83" s="444"/>
      <c r="N83" s="163">
        <f t="shared" si="12"/>
        <v>0</v>
      </c>
      <c r="O83" s="163"/>
    </row>
    <row r="84" spans="2:15" x14ac:dyDescent="0.25">
      <c r="B84" s="252">
        <f t="shared" si="9"/>
        <v>2026</v>
      </c>
      <c r="C84" s="252">
        <v>1</v>
      </c>
      <c r="D84" s="343" t="str">
        <f t="shared" si="10"/>
        <v>12026</v>
      </c>
      <c r="E84" s="163"/>
      <c r="F84" s="163"/>
      <c r="G84" s="324">
        <v>46054</v>
      </c>
      <c r="H84" s="324">
        <v>46081</v>
      </c>
      <c r="I84" s="247">
        <f t="shared" si="8"/>
        <v>28</v>
      </c>
      <c r="J84" s="443"/>
      <c r="K84" s="163">
        <f t="shared" si="11"/>
        <v>0</v>
      </c>
      <c r="L84" s="163"/>
      <c r="M84" s="444"/>
      <c r="N84" s="163">
        <f t="shared" si="12"/>
        <v>0</v>
      </c>
      <c r="O84" s="163"/>
    </row>
    <row r="85" spans="2:15" x14ac:dyDescent="0.25">
      <c r="B85" s="252">
        <f t="shared" si="9"/>
        <v>2026</v>
      </c>
      <c r="C85" s="252">
        <v>1</v>
      </c>
      <c r="D85" s="343" t="str">
        <f t="shared" si="10"/>
        <v>12026</v>
      </c>
      <c r="E85" s="163"/>
      <c r="F85" s="163"/>
      <c r="G85" s="324">
        <v>46082</v>
      </c>
      <c r="H85" s="324">
        <v>46112</v>
      </c>
      <c r="I85" s="247">
        <f t="shared" si="8"/>
        <v>31</v>
      </c>
      <c r="J85" s="443"/>
      <c r="K85" s="163">
        <f t="shared" si="11"/>
        <v>0</v>
      </c>
      <c r="L85" s="163"/>
      <c r="M85" s="444"/>
      <c r="N85" s="163">
        <f t="shared" si="12"/>
        <v>0</v>
      </c>
      <c r="O85" s="163"/>
    </row>
    <row r="86" spans="2:15" x14ac:dyDescent="0.25">
      <c r="B86" s="252">
        <f t="shared" si="9"/>
        <v>2026</v>
      </c>
      <c r="C86" s="252">
        <v>2</v>
      </c>
      <c r="D86" s="343" t="str">
        <f t="shared" si="10"/>
        <v>22026</v>
      </c>
      <c r="E86" s="163"/>
      <c r="F86" s="163"/>
      <c r="G86" s="324">
        <v>46113</v>
      </c>
      <c r="H86" s="324">
        <v>46142</v>
      </c>
      <c r="I86" s="247">
        <f t="shared" si="8"/>
        <v>30</v>
      </c>
      <c r="J86" s="443"/>
      <c r="K86" s="163">
        <f t="shared" si="11"/>
        <v>0</v>
      </c>
      <c r="L86" s="163"/>
      <c r="M86" s="444"/>
      <c r="N86" s="163">
        <f t="shared" si="12"/>
        <v>0</v>
      </c>
      <c r="O86" s="163"/>
    </row>
    <row r="87" spans="2:15" x14ac:dyDescent="0.25">
      <c r="B87" s="252">
        <f t="shared" si="9"/>
        <v>2026</v>
      </c>
      <c r="C87" s="252">
        <v>2</v>
      </c>
      <c r="D87" s="343" t="str">
        <f t="shared" si="10"/>
        <v>22026</v>
      </c>
      <c r="E87" s="163"/>
      <c r="F87" s="163"/>
      <c r="G87" s="324">
        <v>46143</v>
      </c>
      <c r="H87" s="324">
        <v>46173</v>
      </c>
      <c r="I87" s="247">
        <f t="shared" si="8"/>
        <v>31</v>
      </c>
      <c r="J87" s="443"/>
      <c r="K87" s="163">
        <f t="shared" si="11"/>
        <v>0</v>
      </c>
      <c r="L87" s="163"/>
      <c r="M87" s="444"/>
      <c r="N87" s="163">
        <f t="shared" si="12"/>
        <v>0</v>
      </c>
      <c r="O87" s="163"/>
    </row>
    <row r="88" spans="2:15" x14ac:dyDescent="0.25">
      <c r="B88" s="252">
        <f t="shared" si="9"/>
        <v>2026</v>
      </c>
      <c r="C88" s="252">
        <v>2</v>
      </c>
      <c r="D88" s="343" t="str">
        <f t="shared" si="10"/>
        <v>22026</v>
      </c>
      <c r="E88" s="163"/>
      <c r="F88" s="163"/>
      <c r="G88" s="324">
        <v>46174</v>
      </c>
      <c r="H88" s="324">
        <v>46203</v>
      </c>
      <c r="I88" s="247">
        <f t="shared" si="8"/>
        <v>30</v>
      </c>
      <c r="J88" s="443"/>
      <c r="K88" s="163">
        <f t="shared" si="11"/>
        <v>0</v>
      </c>
      <c r="L88" s="163"/>
      <c r="M88" s="444"/>
      <c r="N88" s="163">
        <f t="shared" si="12"/>
        <v>0</v>
      </c>
      <c r="O88" s="163"/>
    </row>
    <row r="89" spans="2:15" x14ac:dyDescent="0.25">
      <c r="B89" s="252">
        <f t="shared" si="9"/>
        <v>2026</v>
      </c>
      <c r="C89" s="252">
        <v>3</v>
      </c>
      <c r="D89" s="343" t="str">
        <f t="shared" si="10"/>
        <v>32026</v>
      </c>
      <c r="E89" s="163"/>
      <c r="F89" s="163"/>
      <c r="G89" s="324">
        <v>46204</v>
      </c>
      <c r="H89" s="324">
        <v>46234</v>
      </c>
      <c r="I89" s="247">
        <f t="shared" si="8"/>
        <v>31</v>
      </c>
      <c r="J89" s="443"/>
      <c r="K89" s="163">
        <f t="shared" si="11"/>
        <v>0</v>
      </c>
      <c r="L89" s="163"/>
      <c r="M89" s="444"/>
      <c r="N89" s="163">
        <f t="shared" si="12"/>
        <v>0</v>
      </c>
      <c r="O89" s="163"/>
    </row>
    <row r="90" spans="2:15" x14ac:dyDescent="0.25">
      <c r="B90" s="252">
        <f t="shared" si="9"/>
        <v>2026</v>
      </c>
      <c r="C90" s="252">
        <v>3</v>
      </c>
      <c r="D90" s="343" t="str">
        <f t="shared" si="10"/>
        <v>32026</v>
      </c>
      <c r="E90" s="163"/>
      <c r="F90" s="163"/>
      <c r="G90" s="324">
        <v>46235</v>
      </c>
      <c r="H90" s="324">
        <v>46265</v>
      </c>
      <c r="I90" s="247">
        <f t="shared" si="8"/>
        <v>31</v>
      </c>
      <c r="J90" s="443"/>
      <c r="K90" s="163">
        <f t="shared" si="11"/>
        <v>0</v>
      </c>
      <c r="L90" s="163"/>
      <c r="M90" s="444"/>
      <c r="N90" s="163">
        <f t="shared" si="12"/>
        <v>0</v>
      </c>
      <c r="O90" s="163"/>
    </row>
    <row r="91" spans="2:15" x14ac:dyDescent="0.25">
      <c r="B91" s="252">
        <f t="shared" si="9"/>
        <v>2026</v>
      </c>
      <c r="C91" s="252">
        <v>3</v>
      </c>
      <c r="D91" s="343" t="str">
        <f t="shared" si="10"/>
        <v>32026</v>
      </c>
      <c r="E91" s="163"/>
      <c r="F91" s="163"/>
      <c r="G91" s="324">
        <v>46266</v>
      </c>
      <c r="H91" s="324">
        <v>46295</v>
      </c>
      <c r="I91" s="247">
        <f t="shared" si="8"/>
        <v>30</v>
      </c>
      <c r="J91" s="443"/>
      <c r="K91" s="163">
        <f t="shared" si="11"/>
        <v>0</v>
      </c>
      <c r="L91" s="163"/>
      <c r="M91" s="444"/>
      <c r="N91" s="163">
        <f t="shared" si="12"/>
        <v>0</v>
      </c>
      <c r="O91" s="163"/>
    </row>
    <row r="92" spans="2:15" x14ac:dyDescent="0.25">
      <c r="B92" s="252">
        <f t="shared" si="9"/>
        <v>2026</v>
      </c>
      <c r="C92" s="252">
        <v>4</v>
      </c>
      <c r="D92" s="343" t="str">
        <f t="shared" si="10"/>
        <v>42026</v>
      </c>
      <c r="E92" s="163"/>
      <c r="F92" s="163"/>
      <c r="G92" s="324">
        <v>46296</v>
      </c>
      <c r="H92" s="324">
        <v>46326</v>
      </c>
      <c r="I92" s="247">
        <f t="shared" si="8"/>
        <v>31</v>
      </c>
      <c r="J92" s="443"/>
      <c r="K92" s="163">
        <f t="shared" si="11"/>
        <v>0</v>
      </c>
      <c r="L92" s="163"/>
      <c r="M92" s="444"/>
      <c r="N92" s="163">
        <f t="shared" si="12"/>
        <v>0</v>
      </c>
      <c r="O92" s="163"/>
    </row>
    <row r="93" spans="2:15" x14ac:dyDescent="0.25">
      <c r="B93" s="252">
        <f t="shared" si="9"/>
        <v>2026</v>
      </c>
      <c r="C93" s="252">
        <v>4</v>
      </c>
      <c r="D93" s="343" t="str">
        <f t="shared" si="10"/>
        <v>42026</v>
      </c>
      <c r="E93" s="163"/>
      <c r="F93" s="163"/>
      <c r="G93" s="324">
        <v>46327</v>
      </c>
      <c r="H93" s="324">
        <v>46356</v>
      </c>
      <c r="I93" s="247">
        <f t="shared" si="8"/>
        <v>30</v>
      </c>
      <c r="J93" s="443"/>
      <c r="K93" s="163">
        <f t="shared" si="11"/>
        <v>0</v>
      </c>
      <c r="L93" s="163"/>
      <c r="M93" s="444"/>
      <c r="N93" s="163">
        <f t="shared" si="12"/>
        <v>0</v>
      </c>
      <c r="O93" s="163"/>
    </row>
    <row r="94" spans="2:15" x14ac:dyDescent="0.25">
      <c r="B94" s="252">
        <f t="shared" si="9"/>
        <v>2026</v>
      </c>
      <c r="C94" s="252">
        <v>4</v>
      </c>
      <c r="D94" s="343" t="str">
        <f t="shared" si="10"/>
        <v>42026</v>
      </c>
      <c r="E94" s="163"/>
      <c r="F94" s="163"/>
      <c r="G94" s="324">
        <v>46357</v>
      </c>
      <c r="H94" s="324">
        <v>46387</v>
      </c>
      <c r="I94" s="247">
        <f t="shared" si="8"/>
        <v>31</v>
      </c>
      <c r="J94" s="443"/>
      <c r="K94" s="163">
        <f t="shared" si="11"/>
        <v>0</v>
      </c>
      <c r="L94" s="163"/>
      <c r="M94" s="444"/>
      <c r="N94" s="163">
        <f t="shared" si="12"/>
        <v>0</v>
      </c>
      <c r="O94" s="163"/>
    </row>
    <row r="95" spans="2:15" x14ac:dyDescent="0.25">
      <c r="B95" s="252">
        <f t="shared" si="9"/>
        <v>2027</v>
      </c>
      <c r="C95" s="252">
        <v>1</v>
      </c>
      <c r="D95" s="343" t="str">
        <f t="shared" si="10"/>
        <v>12027</v>
      </c>
      <c r="E95" s="163"/>
      <c r="F95" s="163"/>
      <c r="G95" s="324">
        <v>46388</v>
      </c>
      <c r="H95" s="324">
        <v>46418</v>
      </c>
      <c r="I95" s="247">
        <f t="shared" si="8"/>
        <v>31</v>
      </c>
      <c r="J95" s="443"/>
      <c r="K95" s="163">
        <f t="shared" si="11"/>
        <v>0</v>
      </c>
      <c r="L95" s="163"/>
      <c r="M95" s="444"/>
      <c r="N95" s="163">
        <f t="shared" si="12"/>
        <v>0</v>
      </c>
      <c r="O95" s="163"/>
    </row>
    <row r="96" spans="2:15" x14ac:dyDescent="0.25">
      <c r="B96" s="252">
        <f t="shared" si="9"/>
        <v>2027</v>
      </c>
      <c r="C96" s="252">
        <v>1</v>
      </c>
      <c r="D96" s="343" t="str">
        <f t="shared" si="10"/>
        <v>12027</v>
      </c>
      <c r="E96" s="163"/>
      <c r="F96" s="163"/>
      <c r="G96" s="324">
        <v>46419</v>
      </c>
      <c r="H96" s="324">
        <v>46446</v>
      </c>
      <c r="I96" s="247">
        <f t="shared" si="8"/>
        <v>28</v>
      </c>
      <c r="J96" s="443"/>
      <c r="K96" s="163">
        <f t="shared" si="11"/>
        <v>0</v>
      </c>
      <c r="L96" s="163"/>
      <c r="M96" s="444"/>
      <c r="N96" s="163">
        <f t="shared" si="12"/>
        <v>0</v>
      </c>
      <c r="O96" s="163"/>
    </row>
    <row r="97" spans="2:15" x14ac:dyDescent="0.25">
      <c r="B97" s="252">
        <f t="shared" si="9"/>
        <v>2027</v>
      </c>
      <c r="C97" s="252">
        <v>1</v>
      </c>
      <c r="D97" s="343" t="str">
        <f t="shared" si="10"/>
        <v>12027</v>
      </c>
      <c r="E97" s="163"/>
      <c r="F97" s="163"/>
      <c r="G97" s="324">
        <v>46447</v>
      </c>
      <c r="H97" s="324">
        <v>46477</v>
      </c>
      <c r="I97" s="247">
        <f t="shared" si="8"/>
        <v>31</v>
      </c>
      <c r="J97" s="443"/>
      <c r="K97" s="163">
        <f t="shared" si="11"/>
        <v>0</v>
      </c>
      <c r="L97" s="163"/>
      <c r="M97" s="444"/>
      <c r="N97" s="163">
        <f t="shared" si="12"/>
        <v>0</v>
      </c>
      <c r="O97" s="163"/>
    </row>
    <row r="98" spans="2:15" x14ac:dyDescent="0.25">
      <c r="B98" s="252">
        <f t="shared" si="9"/>
        <v>2027</v>
      </c>
      <c r="C98" s="252">
        <v>2</v>
      </c>
      <c r="D98" s="343" t="str">
        <f t="shared" si="10"/>
        <v>22027</v>
      </c>
      <c r="E98" s="163"/>
      <c r="F98" s="163"/>
      <c r="G98" s="324">
        <v>46478</v>
      </c>
      <c r="H98" s="324">
        <v>46507</v>
      </c>
      <c r="I98" s="247">
        <f t="shared" si="8"/>
        <v>30</v>
      </c>
      <c r="J98" s="443"/>
      <c r="K98" s="163">
        <f t="shared" si="11"/>
        <v>0</v>
      </c>
      <c r="L98" s="163"/>
      <c r="M98" s="444"/>
      <c r="N98" s="163">
        <f t="shared" si="12"/>
        <v>0</v>
      </c>
      <c r="O98" s="163"/>
    </row>
    <row r="99" spans="2:15" x14ac:dyDescent="0.25">
      <c r="B99" s="252">
        <f t="shared" si="9"/>
        <v>2027</v>
      </c>
      <c r="C99" s="252">
        <v>2</v>
      </c>
      <c r="D99" s="343" t="str">
        <f t="shared" si="10"/>
        <v>22027</v>
      </c>
      <c r="E99" s="163"/>
      <c r="F99" s="163"/>
      <c r="G99" s="324">
        <v>46508</v>
      </c>
      <c r="H99" s="324">
        <v>46538</v>
      </c>
      <c r="I99" s="247">
        <f t="shared" si="8"/>
        <v>31</v>
      </c>
      <c r="J99" s="443"/>
      <c r="K99" s="163">
        <f t="shared" si="11"/>
        <v>0</v>
      </c>
      <c r="L99" s="163"/>
      <c r="M99" s="444"/>
      <c r="N99" s="163">
        <f t="shared" si="12"/>
        <v>0</v>
      </c>
      <c r="O99" s="163"/>
    </row>
    <row r="100" spans="2:15" x14ac:dyDescent="0.25">
      <c r="B100" s="252">
        <f t="shared" si="9"/>
        <v>2027</v>
      </c>
      <c r="C100" s="252">
        <v>2</v>
      </c>
      <c r="D100" s="343" t="str">
        <f t="shared" si="10"/>
        <v>22027</v>
      </c>
      <c r="E100" s="163"/>
      <c r="F100" s="163"/>
      <c r="G100" s="324">
        <v>46539</v>
      </c>
      <c r="H100" s="324">
        <v>46568</v>
      </c>
      <c r="I100" s="247">
        <f t="shared" ref="I100:I143" si="13">H100-G100+1</f>
        <v>30</v>
      </c>
      <c r="J100" s="443"/>
      <c r="K100" s="163">
        <f t="shared" si="11"/>
        <v>0</v>
      </c>
      <c r="L100" s="163"/>
      <c r="M100" s="444"/>
      <c r="N100" s="163">
        <f t="shared" si="12"/>
        <v>0</v>
      </c>
      <c r="O100" s="163"/>
    </row>
    <row r="101" spans="2:15" x14ac:dyDescent="0.25">
      <c r="B101" s="252">
        <f t="shared" si="9"/>
        <v>2027</v>
      </c>
      <c r="C101" s="252">
        <v>3</v>
      </c>
      <c r="D101" s="343" t="str">
        <f t="shared" si="10"/>
        <v>32027</v>
      </c>
      <c r="E101" s="163"/>
      <c r="F101" s="163"/>
      <c r="G101" s="324">
        <v>46569</v>
      </c>
      <c r="H101" s="324">
        <v>46599</v>
      </c>
      <c r="I101" s="247">
        <f t="shared" si="13"/>
        <v>31</v>
      </c>
      <c r="J101" s="443"/>
      <c r="K101" s="163">
        <f t="shared" si="11"/>
        <v>0</v>
      </c>
      <c r="L101" s="163"/>
      <c r="M101" s="444"/>
      <c r="N101" s="163">
        <f t="shared" si="12"/>
        <v>0</v>
      </c>
      <c r="O101" s="163"/>
    </row>
    <row r="102" spans="2:15" x14ac:dyDescent="0.25">
      <c r="B102" s="252">
        <f t="shared" si="9"/>
        <v>2027</v>
      </c>
      <c r="C102" s="252">
        <v>3</v>
      </c>
      <c r="D102" s="343" t="str">
        <f t="shared" si="10"/>
        <v>32027</v>
      </c>
      <c r="E102" s="163"/>
      <c r="F102" s="163"/>
      <c r="G102" s="324">
        <v>46600</v>
      </c>
      <c r="H102" s="324">
        <v>46630</v>
      </c>
      <c r="I102" s="247">
        <f t="shared" si="13"/>
        <v>31</v>
      </c>
      <c r="J102" s="443"/>
      <c r="K102" s="163">
        <f t="shared" si="11"/>
        <v>0</v>
      </c>
      <c r="L102" s="163"/>
      <c r="M102" s="444"/>
      <c r="N102" s="163">
        <f t="shared" si="12"/>
        <v>0</v>
      </c>
      <c r="O102" s="163"/>
    </row>
    <row r="103" spans="2:15" x14ac:dyDescent="0.25">
      <c r="B103" s="252">
        <f t="shared" si="9"/>
        <v>2027</v>
      </c>
      <c r="C103" s="252">
        <v>3</v>
      </c>
      <c r="D103" s="343" t="str">
        <f t="shared" si="10"/>
        <v>32027</v>
      </c>
      <c r="E103" s="163"/>
      <c r="F103" s="163"/>
      <c r="G103" s="324">
        <v>46631</v>
      </c>
      <c r="H103" s="324">
        <v>46660</v>
      </c>
      <c r="I103" s="247">
        <f t="shared" si="13"/>
        <v>30</v>
      </c>
      <c r="J103" s="443"/>
      <c r="K103" s="163">
        <f t="shared" si="11"/>
        <v>0</v>
      </c>
      <c r="L103" s="163"/>
      <c r="M103" s="444"/>
      <c r="N103" s="163">
        <f t="shared" si="12"/>
        <v>0</v>
      </c>
      <c r="O103" s="163"/>
    </row>
    <row r="104" spans="2:15" x14ac:dyDescent="0.25">
      <c r="B104" s="252">
        <f t="shared" si="9"/>
        <v>2027</v>
      </c>
      <c r="C104" s="252">
        <v>4</v>
      </c>
      <c r="D104" s="343" t="str">
        <f t="shared" si="10"/>
        <v>42027</v>
      </c>
      <c r="E104" s="163"/>
      <c r="F104" s="163"/>
      <c r="G104" s="324">
        <v>46661</v>
      </c>
      <c r="H104" s="324">
        <v>46691</v>
      </c>
      <c r="I104" s="247">
        <f t="shared" si="13"/>
        <v>31</v>
      </c>
      <c r="J104" s="443"/>
      <c r="K104" s="163">
        <f t="shared" si="11"/>
        <v>0</v>
      </c>
      <c r="L104" s="163"/>
      <c r="M104" s="444"/>
      <c r="N104" s="163">
        <f t="shared" si="12"/>
        <v>0</v>
      </c>
      <c r="O104" s="163"/>
    </row>
    <row r="105" spans="2:15" x14ac:dyDescent="0.25">
      <c r="B105" s="252">
        <f t="shared" si="9"/>
        <v>2027</v>
      </c>
      <c r="C105" s="252">
        <v>4</v>
      </c>
      <c r="D105" s="343" t="str">
        <f t="shared" si="10"/>
        <v>42027</v>
      </c>
      <c r="E105" s="163"/>
      <c r="F105" s="163"/>
      <c r="G105" s="324">
        <v>46692</v>
      </c>
      <c r="H105" s="324">
        <v>46721</v>
      </c>
      <c r="I105" s="247">
        <f t="shared" si="13"/>
        <v>30</v>
      </c>
      <c r="J105" s="443"/>
      <c r="K105" s="163">
        <f t="shared" si="11"/>
        <v>0</v>
      </c>
      <c r="L105" s="163"/>
      <c r="M105" s="444"/>
      <c r="N105" s="163">
        <f t="shared" si="12"/>
        <v>0</v>
      </c>
      <c r="O105" s="163"/>
    </row>
    <row r="106" spans="2:15" x14ac:dyDescent="0.25">
      <c r="B106" s="252">
        <f t="shared" si="9"/>
        <v>2027</v>
      </c>
      <c r="C106" s="252">
        <v>4</v>
      </c>
      <c r="D106" s="343" t="str">
        <f t="shared" si="10"/>
        <v>42027</v>
      </c>
      <c r="E106" s="163"/>
      <c r="F106" s="163"/>
      <c r="G106" s="324">
        <v>46722</v>
      </c>
      <c r="H106" s="324">
        <v>46752</v>
      </c>
      <c r="I106" s="247">
        <f t="shared" si="13"/>
        <v>31</v>
      </c>
      <c r="J106" s="443"/>
      <c r="K106" s="163">
        <f t="shared" si="11"/>
        <v>0</v>
      </c>
      <c r="L106" s="163"/>
      <c r="M106" s="444"/>
      <c r="N106" s="163">
        <f t="shared" si="12"/>
        <v>0</v>
      </c>
      <c r="O106" s="163"/>
    </row>
    <row r="107" spans="2:15" x14ac:dyDescent="0.25">
      <c r="B107" s="252">
        <f t="shared" si="9"/>
        <v>2028</v>
      </c>
      <c r="C107" s="252">
        <v>1</v>
      </c>
      <c r="D107" s="343" t="str">
        <f t="shared" si="10"/>
        <v>12028</v>
      </c>
      <c r="E107" s="163"/>
      <c r="F107" s="163"/>
      <c r="G107" s="324">
        <v>46753</v>
      </c>
      <c r="H107" s="324">
        <v>46783</v>
      </c>
      <c r="I107" s="247">
        <f t="shared" si="13"/>
        <v>31</v>
      </c>
      <c r="J107" s="443"/>
      <c r="K107" s="163">
        <f t="shared" si="11"/>
        <v>0</v>
      </c>
      <c r="L107" s="163"/>
      <c r="M107" s="444"/>
      <c r="N107" s="163">
        <f t="shared" si="12"/>
        <v>0</v>
      </c>
      <c r="O107" s="163"/>
    </row>
    <row r="108" spans="2:15" x14ac:dyDescent="0.25">
      <c r="B108" s="252">
        <f t="shared" si="9"/>
        <v>2028</v>
      </c>
      <c r="C108" s="252">
        <v>1</v>
      </c>
      <c r="D108" s="343" t="str">
        <f t="shared" si="10"/>
        <v>12028</v>
      </c>
      <c r="E108" s="163"/>
      <c r="F108" s="163"/>
      <c r="G108" s="324">
        <v>46784</v>
      </c>
      <c r="H108" s="324">
        <v>46812</v>
      </c>
      <c r="I108" s="247">
        <f t="shared" si="13"/>
        <v>29</v>
      </c>
      <c r="J108" s="443"/>
      <c r="K108" s="163">
        <f t="shared" si="11"/>
        <v>0</v>
      </c>
      <c r="L108" s="163"/>
      <c r="M108" s="444"/>
      <c r="N108" s="163">
        <f t="shared" si="12"/>
        <v>0</v>
      </c>
      <c r="O108" s="163"/>
    </row>
    <row r="109" spans="2:15" x14ac:dyDescent="0.25">
      <c r="B109" s="252">
        <f t="shared" si="9"/>
        <v>2028</v>
      </c>
      <c r="C109" s="252">
        <v>1</v>
      </c>
      <c r="D109" s="343" t="str">
        <f t="shared" si="10"/>
        <v>12028</v>
      </c>
      <c r="E109" s="163"/>
      <c r="F109" s="163"/>
      <c r="G109" s="324">
        <v>46813</v>
      </c>
      <c r="H109" s="324">
        <v>46843</v>
      </c>
      <c r="I109" s="247">
        <f t="shared" si="13"/>
        <v>31</v>
      </c>
      <c r="J109" s="443"/>
      <c r="K109" s="163">
        <f t="shared" si="11"/>
        <v>0</v>
      </c>
      <c r="L109" s="163"/>
      <c r="M109" s="444"/>
      <c r="N109" s="163">
        <f t="shared" si="12"/>
        <v>0</v>
      </c>
      <c r="O109" s="163"/>
    </row>
    <row r="110" spans="2:15" x14ac:dyDescent="0.25">
      <c r="B110" s="252">
        <f t="shared" si="9"/>
        <v>2028</v>
      </c>
      <c r="C110" s="252">
        <v>2</v>
      </c>
      <c r="D110" s="343" t="str">
        <f t="shared" si="10"/>
        <v>22028</v>
      </c>
      <c r="E110" s="163"/>
      <c r="F110" s="163"/>
      <c r="G110" s="324">
        <v>46844</v>
      </c>
      <c r="H110" s="324">
        <v>46873</v>
      </c>
      <c r="I110" s="247">
        <f t="shared" si="13"/>
        <v>30</v>
      </c>
      <c r="J110" s="443"/>
      <c r="K110" s="163">
        <f t="shared" si="11"/>
        <v>0</v>
      </c>
      <c r="L110" s="163"/>
      <c r="M110" s="444"/>
      <c r="N110" s="163">
        <f t="shared" si="12"/>
        <v>0</v>
      </c>
      <c r="O110" s="163"/>
    </row>
    <row r="111" spans="2:15" x14ac:dyDescent="0.25">
      <c r="B111" s="252">
        <f t="shared" si="9"/>
        <v>2028</v>
      </c>
      <c r="C111" s="252">
        <v>2</v>
      </c>
      <c r="D111" s="343" t="str">
        <f t="shared" si="10"/>
        <v>22028</v>
      </c>
      <c r="E111" s="163"/>
      <c r="F111" s="163"/>
      <c r="G111" s="324">
        <v>46874</v>
      </c>
      <c r="H111" s="324">
        <v>46904</v>
      </c>
      <c r="I111" s="247">
        <f t="shared" si="13"/>
        <v>31</v>
      </c>
      <c r="J111" s="443"/>
      <c r="K111" s="163">
        <f t="shared" si="11"/>
        <v>0</v>
      </c>
      <c r="L111" s="163"/>
      <c r="M111" s="444"/>
      <c r="N111" s="163">
        <f t="shared" si="12"/>
        <v>0</v>
      </c>
      <c r="O111" s="163"/>
    </row>
    <row r="112" spans="2:15" x14ac:dyDescent="0.25">
      <c r="B112" s="252">
        <f t="shared" si="9"/>
        <v>2028</v>
      </c>
      <c r="C112" s="252">
        <v>2</v>
      </c>
      <c r="D112" s="343" t="str">
        <f t="shared" si="10"/>
        <v>22028</v>
      </c>
      <c r="E112" s="163"/>
      <c r="F112" s="163"/>
      <c r="G112" s="324">
        <v>46905</v>
      </c>
      <c r="H112" s="324">
        <v>46934</v>
      </c>
      <c r="I112" s="247">
        <f t="shared" si="13"/>
        <v>30</v>
      </c>
      <c r="J112" s="443"/>
      <c r="K112" s="163">
        <f t="shared" si="11"/>
        <v>0</v>
      </c>
      <c r="L112" s="163"/>
      <c r="M112" s="444"/>
      <c r="N112" s="163">
        <f t="shared" si="12"/>
        <v>0</v>
      </c>
      <c r="O112" s="163"/>
    </row>
    <row r="113" spans="2:15" x14ac:dyDescent="0.25">
      <c r="B113" s="252">
        <f t="shared" si="9"/>
        <v>2028</v>
      </c>
      <c r="C113" s="252">
        <v>3</v>
      </c>
      <c r="D113" s="343" t="str">
        <f t="shared" si="10"/>
        <v>32028</v>
      </c>
      <c r="E113" s="163"/>
      <c r="F113" s="163"/>
      <c r="G113" s="324">
        <v>46935</v>
      </c>
      <c r="H113" s="324">
        <v>46965</v>
      </c>
      <c r="I113" s="247">
        <f t="shared" si="13"/>
        <v>31</v>
      </c>
      <c r="J113" s="443"/>
      <c r="K113" s="163">
        <f t="shared" si="11"/>
        <v>0</v>
      </c>
      <c r="L113" s="163"/>
      <c r="M113" s="444"/>
      <c r="N113" s="163">
        <f t="shared" si="12"/>
        <v>0</v>
      </c>
      <c r="O113" s="163"/>
    </row>
    <row r="114" spans="2:15" x14ac:dyDescent="0.25">
      <c r="B114" s="252">
        <f t="shared" si="9"/>
        <v>2028</v>
      </c>
      <c r="C114" s="252">
        <v>3</v>
      </c>
      <c r="D114" s="343" t="str">
        <f t="shared" si="10"/>
        <v>32028</v>
      </c>
      <c r="E114" s="163"/>
      <c r="F114" s="163"/>
      <c r="G114" s="324">
        <v>46966</v>
      </c>
      <c r="H114" s="324">
        <v>46996</v>
      </c>
      <c r="I114" s="247">
        <f t="shared" si="13"/>
        <v>31</v>
      </c>
      <c r="J114" s="443"/>
      <c r="K114" s="163">
        <f t="shared" si="11"/>
        <v>0</v>
      </c>
      <c r="L114" s="163"/>
      <c r="M114" s="444"/>
      <c r="N114" s="163">
        <f t="shared" si="12"/>
        <v>0</v>
      </c>
      <c r="O114" s="163"/>
    </row>
    <row r="115" spans="2:15" x14ac:dyDescent="0.25">
      <c r="B115" s="252">
        <f t="shared" si="9"/>
        <v>2028</v>
      </c>
      <c r="C115" s="252">
        <v>3</v>
      </c>
      <c r="D115" s="343" t="str">
        <f t="shared" si="10"/>
        <v>32028</v>
      </c>
      <c r="E115" s="163"/>
      <c r="F115" s="163"/>
      <c r="G115" s="324">
        <v>46997</v>
      </c>
      <c r="H115" s="324">
        <v>47026</v>
      </c>
      <c r="I115" s="247">
        <f t="shared" si="13"/>
        <v>30</v>
      </c>
      <c r="J115" s="443"/>
      <c r="K115" s="163">
        <f t="shared" si="11"/>
        <v>0</v>
      </c>
      <c r="L115" s="163"/>
      <c r="M115" s="444"/>
      <c r="N115" s="163">
        <f t="shared" si="12"/>
        <v>0</v>
      </c>
      <c r="O115" s="163"/>
    </row>
    <row r="116" spans="2:15" x14ac:dyDescent="0.25">
      <c r="B116" s="252">
        <f t="shared" si="9"/>
        <v>2028</v>
      </c>
      <c r="C116" s="252">
        <v>4</v>
      </c>
      <c r="D116" s="343" t="str">
        <f t="shared" si="10"/>
        <v>42028</v>
      </c>
      <c r="E116" s="163"/>
      <c r="F116" s="163"/>
      <c r="G116" s="324">
        <v>47027</v>
      </c>
      <c r="H116" s="324">
        <v>47057</v>
      </c>
      <c r="I116" s="247">
        <f t="shared" si="13"/>
        <v>31</v>
      </c>
      <c r="J116" s="443"/>
      <c r="K116" s="163">
        <f t="shared" si="11"/>
        <v>0</v>
      </c>
      <c r="L116" s="163"/>
      <c r="M116" s="444"/>
      <c r="N116" s="163">
        <f t="shared" si="12"/>
        <v>0</v>
      </c>
      <c r="O116" s="163"/>
    </row>
    <row r="117" spans="2:15" x14ac:dyDescent="0.25">
      <c r="B117" s="252">
        <f t="shared" si="9"/>
        <v>2028</v>
      </c>
      <c r="C117" s="252">
        <v>4</v>
      </c>
      <c r="D117" s="343" t="str">
        <f t="shared" si="10"/>
        <v>42028</v>
      </c>
      <c r="E117" s="163"/>
      <c r="F117" s="163"/>
      <c r="G117" s="324">
        <v>47058</v>
      </c>
      <c r="H117" s="324">
        <v>47087</v>
      </c>
      <c r="I117" s="247">
        <f t="shared" si="13"/>
        <v>30</v>
      </c>
      <c r="J117" s="443"/>
      <c r="K117" s="163">
        <f t="shared" si="11"/>
        <v>0</v>
      </c>
      <c r="L117" s="163"/>
      <c r="M117" s="444"/>
      <c r="N117" s="163">
        <f t="shared" si="12"/>
        <v>0</v>
      </c>
      <c r="O117" s="163"/>
    </row>
    <row r="118" spans="2:15" x14ac:dyDescent="0.25">
      <c r="B118" s="252">
        <f t="shared" si="9"/>
        <v>2028</v>
      </c>
      <c r="C118" s="252">
        <v>4</v>
      </c>
      <c r="D118" s="343" t="str">
        <f t="shared" si="10"/>
        <v>42028</v>
      </c>
      <c r="E118" s="163"/>
      <c r="F118" s="163"/>
      <c r="G118" s="324">
        <v>47088</v>
      </c>
      <c r="H118" s="324">
        <v>47118</v>
      </c>
      <c r="I118" s="247">
        <f t="shared" si="13"/>
        <v>31</v>
      </c>
      <c r="J118" s="443"/>
      <c r="K118" s="163">
        <f t="shared" si="11"/>
        <v>0</v>
      </c>
      <c r="L118" s="163"/>
      <c r="M118" s="444"/>
      <c r="N118" s="163">
        <f t="shared" si="12"/>
        <v>0</v>
      </c>
      <c r="O118" s="163"/>
    </row>
    <row r="119" spans="2:15" x14ac:dyDescent="0.25">
      <c r="B119" s="252">
        <f t="shared" si="9"/>
        <v>2029</v>
      </c>
      <c r="C119" s="252">
        <v>1</v>
      </c>
      <c r="D119" s="343" t="str">
        <f t="shared" si="10"/>
        <v>12029</v>
      </c>
      <c r="E119" s="163"/>
      <c r="F119" s="163"/>
      <c r="G119" s="324">
        <v>47119</v>
      </c>
      <c r="H119" s="324">
        <v>47149</v>
      </c>
      <c r="I119" s="247">
        <f t="shared" si="13"/>
        <v>31</v>
      </c>
      <c r="J119" s="443"/>
      <c r="K119" s="163">
        <f t="shared" si="11"/>
        <v>0</v>
      </c>
      <c r="L119" s="163"/>
      <c r="M119" s="444"/>
      <c r="N119" s="163">
        <f t="shared" si="12"/>
        <v>0</v>
      </c>
      <c r="O119" s="163"/>
    </row>
    <row r="120" spans="2:15" x14ac:dyDescent="0.25">
      <c r="B120" s="252">
        <f t="shared" si="9"/>
        <v>2029</v>
      </c>
      <c r="C120" s="252">
        <v>1</v>
      </c>
      <c r="D120" s="343" t="str">
        <f t="shared" si="10"/>
        <v>12029</v>
      </c>
      <c r="E120" s="163"/>
      <c r="F120" s="163"/>
      <c r="G120" s="324">
        <v>47150</v>
      </c>
      <c r="H120" s="324">
        <v>47177</v>
      </c>
      <c r="I120" s="247">
        <f t="shared" si="13"/>
        <v>28</v>
      </c>
      <c r="J120" s="443"/>
      <c r="K120" s="163">
        <f t="shared" si="11"/>
        <v>0</v>
      </c>
      <c r="L120" s="163"/>
      <c r="M120" s="444"/>
      <c r="N120" s="163">
        <f t="shared" si="12"/>
        <v>0</v>
      </c>
      <c r="O120" s="163"/>
    </row>
    <row r="121" spans="2:15" x14ac:dyDescent="0.25">
      <c r="B121" s="252">
        <f t="shared" si="9"/>
        <v>2029</v>
      </c>
      <c r="C121" s="252">
        <v>1</v>
      </c>
      <c r="D121" s="343" t="str">
        <f t="shared" si="10"/>
        <v>12029</v>
      </c>
      <c r="E121" s="163"/>
      <c r="F121" s="163"/>
      <c r="G121" s="324">
        <v>47178</v>
      </c>
      <c r="H121" s="324">
        <v>47208</v>
      </c>
      <c r="I121" s="247">
        <f t="shared" si="13"/>
        <v>31</v>
      </c>
      <c r="J121" s="443"/>
      <c r="K121" s="163">
        <f t="shared" si="11"/>
        <v>0</v>
      </c>
      <c r="L121" s="163"/>
      <c r="M121" s="444"/>
      <c r="N121" s="163">
        <f t="shared" si="12"/>
        <v>0</v>
      </c>
      <c r="O121" s="163"/>
    </row>
    <row r="122" spans="2:15" x14ac:dyDescent="0.25">
      <c r="B122" s="252">
        <f t="shared" si="9"/>
        <v>2029</v>
      </c>
      <c r="C122" s="252">
        <v>2</v>
      </c>
      <c r="D122" s="343" t="str">
        <f t="shared" si="10"/>
        <v>22029</v>
      </c>
      <c r="E122" s="163"/>
      <c r="F122" s="163"/>
      <c r="G122" s="324">
        <v>47209</v>
      </c>
      <c r="H122" s="324">
        <v>47238</v>
      </c>
      <c r="I122" s="247">
        <f t="shared" si="13"/>
        <v>30</v>
      </c>
      <c r="J122" s="443"/>
      <c r="K122" s="163">
        <f t="shared" si="11"/>
        <v>0</v>
      </c>
      <c r="L122" s="163"/>
      <c r="M122" s="444"/>
      <c r="N122" s="163">
        <f t="shared" si="12"/>
        <v>0</v>
      </c>
      <c r="O122" s="163"/>
    </row>
    <row r="123" spans="2:15" x14ac:dyDescent="0.25">
      <c r="B123" s="252">
        <f t="shared" si="9"/>
        <v>2029</v>
      </c>
      <c r="C123" s="252">
        <v>2</v>
      </c>
      <c r="D123" s="343" t="str">
        <f t="shared" si="10"/>
        <v>22029</v>
      </c>
      <c r="E123" s="163"/>
      <c r="F123" s="163"/>
      <c r="G123" s="324">
        <v>47239</v>
      </c>
      <c r="H123" s="324">
        <v>47269</v>
      </c>
      <c r="I123" s="247">
        <f t="shared" si="13"/>
        <v>31</v>
      </c>
      <c r="J123" s="443"/>
      <c r="K123" s="163">
        <f t="shared" si="11"/>
        <v>0</v>
      </c>
      <c r="L123" s="163"/>
      <c r="M123" s="444"/>
      <c r="N123" s="163">
        <f t="shared" si="12"/>
        <v>0</v>
      </c>
      <c r="O123" s="163"/>
    </row>
    <row r="124" spans="2:15" x14ac:dyDescent="0.25">
      <c r="B124" s="252">
        <f t="shared" si="9"/>
        <v>2029</v>
      </c>
      <c r="C124" s="252">
        <v>2</v>
      </c>
      <c r="D124" s="343" t="str">
        <f t="shared" si="10"/>
        <v>22029</v>
      </c>
      <c r="E124" s="163"/>
      <c r="F124" s="163"/>
      <c r="G124" s="324">
        <v>47270</v>
      </c>
      <c r="H124" s="324">
        <v>47299</v>
      </c>
      <c r="I124" s="247">
        <f t="shared" si="13"/>
        <v>30</v>
      </c>
      <c r="J124" s="443"/>
      <c r="K124" s="163">
        <f t="shared" si="11"/>
        <v>0</v>
      </c>
      <c r="L124" s="163"/>
      <c r="M124" s="444"/>
      <c r="N124" s="163">
        <f t="shared" si="12"/>
        <v>0</v>
      </c>
      <c r="O124" s="163"/>
    </row>
    <row r="125" spans="2:15" x14ac:dyDescent="0.25">
      <c r="B125" s="252">
        <f t="shared" si="9"/>
        <v>2029</v>
      </c>
      <c r="C125" s="252">
        <v>3</v>
      </c>
      <c r="D125" s="343" t="str">
        <f t="shared" si="10"/>
        <v>32029</v>
      </c>
      <c r="E125" s="163"/>
      <c r="F125" s="163"/>
      <c r="G125" s="324">
        <v>47300</v>
      </c>
      <c r="H125" s="324">
        <v>47330</v>
      </c>
      <c r="I125" s="247">
        <f t="shared" si="13"/>
        <v>31</v>
      </c>
      <c r="J125" s="443"/>
      <c r="K125" s="163">
        <f t="shared" si="11"/>
        <v>0</v>
      </c>
      <c r="L125" s="163"/>
      <c r="M125" s="444"/>
      <c r="N125" s="163">
        <f t="shared" si="12"/>
        <v>0</v>
      </c>
      <c r="O125" s="163"/>
    </row>
    <row r="126" spans="2:15" x14ac:dyDescent="0.25">
      <c r="B126" s="252">
        <f t="shared" si="9"/>
        <v>2029</v>
      </c>
      <c r="C126" s="252">
        <v>3</v>
      </c>
      <c r="D126" s="343" t="str">
        <f t="shared" si="10"/>
        <v>32029</v>
      </c>
      <c r="E126" s="163"/>
      <c r="F126" s="163"/>
      <c r="G126" s="324">
        <v>47331</v>
      </c>
      <c r="H126" s="324">
        <v>47361</v>
      </c>
      <c r="I126" s="247">
        <f t="shared" si="13"/>
        <v>31</v>
      </c>
      <c r="J126" s="443"/>
      <c r="K126" s="163">
        <f t="shared" si="11"/>
        <v>0</v>
      </c>
      <c r="L126" s="163"/>
      <c r="M126" s="444"/>
      <c r="N126" s="163">
        <f t="shared" si="12"/>
        <v>0</v>
      </c>
      <c r="O126" s="163"/>
    </row>
    <row r="127" spans="2:15" x14ac:dyDescent="0.25">
      <c r="B127" s="252">
        <f t="shared" si="9"/>
        <v>2029</v>
      </c>
      <c r="C127" s="252">
        <v>3</v>
      </c>
      <c r="D127" s="343" t="str">
        <f t="shared" si="10"/>
        <v>32029</v>
      </c>
      <c r="E127" s="163"/>
      <c r="F127" s="163"/>
      <c r="G127" s="324">
        <v>47362</v>
      </c>
      <c r="H127" s="324">
        <v>47391</v>
      </c>
      <c r="I127" s="247">
        <f t="shared" si="13"/>
        <v>30</v>
      </c>
      <c r="J127" s="443"/>
      <c r="K127" s="163">
        <f t="shared" si="11"/>
        <v>0</v>
      </c>
      <c r="L127" s="163"/>
      <c r="M127" s="444"/>
      <c r="N127" s="163">
        <f t="shared" si="12"/>
        <v>0</v>
      </c>
      <c r="O127" s="163"/>
    </row>
    <row r="128" spans="2:15" x14ac:dyDescent="0.25">
      <c r="B128" s="252">
        <f t="shared" si="9"/>
        <v>2029</v>
      </c>
      <c r="C128" s="252">
        <v>4</v>
      </c>
      <c r="D128" s="343" t="str">
        <f t="shared" si="10"/>
        <v>42029</v>
      </c>
      <c r="E128" s="163"/>
      <c r="F128" s="163"/>
      <c r="G128" s="324">
        <v>47392</v>
      </c>
      <c r="H128" s="324">
        <v>47422</v>
      </c>
      <c r="I128" s="247">
        <f t="shared" si="13"/>
        <v>31</v>
      </c>
      <c r="J128" s="443"/>
      <c r="K128" s="163">
        <f t="shared" si="11"/>
        <v>0</v>
      </c>
      <c r="L128" s="163"/>
      <c r="M128" s="444"/>
      <c r="N128" s="163">
        <f t="shared" si="12"/>
        <v>0</v>
      </c>
      <c r="O128" s="163"/>
    </row>
    <row r="129" spans="2:15" x14ac:dyDescent="0.25">
      <c r="B129" s="252">
        <f t="shared" si="9"/>
        <v>2029</v>
      </c>
      <c r="C129" s="252">
        <v>4</v>
      </c>
      <c r="D129" s="343" t="str">
        <f t="shared" si="10"/>
        <v>42029</v>
      </c>
      <c r="E129" s="163"/>
      <c r="F129" s="163"/>
      <c r="G129" s="324">
        <v>47423</v>
      </c>
      <c r="H129" s="324">
        <v>47452</v>
      </c>
      <c r="I129" s="247">
        <f t="shared" si="13"/>
        <v>30</v>
      </c>
      <c r="J129" s="443"/>
      <c r="K129" s="163">
        <f t="shared" si="11"/>
        <v>0</v>
      </c>
      <c r="L129" s="163"/>
      <c r="M129" s="444"/>
      <c r="N129" s="163">
        <f t="shared" si="12"/>
        <v>0</v>
      </c>
      <c r="O129" s="163"/>
    </row>
    <row r="130" spans="2:15" x14ac:dyDescent="0.25">
      <c r="B130" s="252">
        <f t="shared" si="9"/>
        <v>2029</v>
      </c>
      <c r="C130" s="252">
        <v>4</v>
      </c>
      <c r="D130" s="343" t="str">
        <f t="shared" si="10"/>
        <v>42029</v>
      </c>
      <c r="E130" s="163"/>
      <c r="F130" s="163"/>
      <c r="G130" s="324">
        <v>47453</v>
      </c>
      <c r="H130" s="324">
        <v>47483</v>
      </c>
      <c r="I130" s="247">
        <f t="shared" si="13"/>
        <v>31</v>
      </c>
      <c r="J130" s="443"/>
      <c r="K130" s="163">
        <f t="shared" si="11"/>
        <v>0</v>
      </c>
      <c r="L130" s="163"/>
      <c r="M130" s="444"/>
      <c r="N130" s="163">
        <f t="shared" si="12"/>
        <v>0</v>
      </c>
      <c r="O130" s="163"/>
    </row>
    <row r="131" spans="2:15" x14ac:dyDescent="0.25">
      <c r="B131" s="252">
        <f t="shared" si="9"/>
        <v>2030</v>
      </c>
      <c r="C131" s="252">
        <v>1</v>
      </c>
      <c r="D131" s="343" t="str">
        <f t="shared" si="10"/>
        <v>12030</v>
      </c>
      <c r="E131" s="163"/>
      <c r="F131" s="163"/>
      <c r="G131" s="324">
        <v>47484</v>
      </c>
      <c r="H131" s="324">
        <v>47514</v>
      </c>
      <c r="I131" s="247">
        <f t="shared" si="13"/>
        <v>31</v>
      </c>
      <c r="J131" s="443"/>
      <c r="K131" s="163">
        <f t="shared" si="11"/>
        <v>0</v>
      </c>
      <c r="L131" s="163"/>
      <c r="M131" s="444"/>
      <c r="N131" s="163">
        <f t="shared" si="12"/>
        <v>0</v>
      </c>
      <c r="O131" s="163"/>
    </row>
    <row r="132" spans="2:15" x14ac:dyDescent="0.25">
      <c r="B132" s="252">
        <f t="shared" si="9"/>
        <v>2030</v>
      </c>
      <c r="C132" s="252">
        <v>1</v>
      </c>
      <c r="D132" s="343" t="str">
        <f t="shared" si="10"/>
        <v>12030</v>
      </c>
      <c r="E132" s="163"/>
      <c r="F132" s="163"/>
      <c r="G132" s="324">
        <v>47515</v>
      </c>
      <c r="H132" s="324">
        <v>47542</v>
      </c>
      <c r="I132" s="247">
        <f t="shared" si="13"/>
        <v>28</v>
      </c>
      <c r="J132" s="443"/>
      <c r="K132" s="163">
        <f t="shared" si="11"/>
        <v>0</v>
      </c>
      <c r="L132" s="163"/>
      <c r="M132" s="444"/>
      <c r="N132" s="163">
        <f t="shared" si="12"/>
        <v>0</v>
      </c>
      <c r="O132" s="163"/>
    </row>
    <row r="133" spans="2:15" x14ac:dyDescent="0.25">
      <c r="B133" s="252">
        <f t="shared" si="9"/>
        <v>2030</v>
      </c>
      <c r="C133" s="252">
        <v>1</v>
      </c>
      <c r="D133" s="343" t="str">
        <f t="shared" si="10"/>
        <v>12030</v>
      </c>
      <c r="E133" s="163"/>
      <c r="F133" s="163"/>
      <c r="G133" s="324">
        <v>47543</v>
      </c>
      <c r="H133" s="324">
        <v>47573</v>
      </c>
      <c r="I133" s="247">
        <f t="shared" si="13"/>
        <v>31</v>
      </c>
      <c r="J133" s="443"/>
      <c r="K133" s="163">
        <f t="shared" si="11"/>
        <v>0</v>
      </c>
      <c r="L133" s="163"/>
      <c r="M133" s="444"/>
      <c r="N133" s="163">
        <f t="shared" si="12"/>
        <v>0</v>
      </c>
      <c r="O133" s="163"/>
    </row>
    <row r="134" spans="2:15" x14ac:dyDescent="0.25">
      <c r="B134" s="252">
        <f t="shared" si="9"/>
        <v>2030</v>
      </c>
      <c r="C134" s="252">
        <v>2</v>
      </c>
      <c r="D134" s="343" t="str">
        <f t="shared" si="10"/>
        <v>22030</v>
      </c>
      <c r="E134" s="163"/>
      <c r="F134" s="163"/>
      <c r="G134" s="324">
        <v>47574</v>
      </c>
      <c r="H134" s="324">
        <v>47603</v>
      </c>
      <c r="I134" s="247">
        <f t="shared" si="13"/>
        <v>30</v>
      </c>
      <c r="J134" s="443"/>
      <c r="K134" s="163">
        <f t="shared" si="11"/>
        <v>0</v>
      </c>
      <c r="L134" s="163"/>
      <c r="M134" s="444"/>
      <c r="N134" s="163">
        <f t="shared" si="12"/>
        <v>0</v>
      </c>
      <c r="O134" s="163"/>
    </row>
    <row r="135" spans="2:15" x14ac:dyDescent="0.25">
      <c r="B135" s="252">
        <f t="shared" si="9"/>
        <v>2030</v>
      </c>
      <c r="C135" s="252">
        <v>2</v>
      </c>
      <c r="D135" s="343" t="str">
        <f t="shared" si="10"/>
        <v>22030</v>
      </c>
      <c r="E135" s="163"/>
      <c r="F135" s="163"/>
      <c r="G135" s="324">
        <v>47604</v>
      </c>
      <c r="H135" s="324">
        <v>47634</v>
      </c>
      <c r="I135" s="247">
        <f t="shared" si="13"/>
        <v>31</v>
      </c>
      <c r="J135" s="443"/>
      <c r="K135" s="163">
        <f t="shared" si="11"/>
        <v>0</v>
      </c>
      <c r="L135" s="163"/>
      <c r="M135" s="444"/>
      <c r="N135" s="163">
        <f t="shared" si="12"/>
        <v>0</v>
      </c>
      <c r="O135" s="163"/>
    </row>
    <row r="136" spans="2:15" x14ac:dyDescent="0.25">
      <c r="B136" s="252">
        <f t="shared" si="9"/>
        <v>2030</v>
      </c>
      <c r="C136" s="252">
        <v>2</v>
      </c>
      <c r="D136" s="343" t="str">
        <f t="shared" si="10"/>
        <v>22030</v>
      </c>
      <c r="E136" s="163"/>
      <c r="F136" s="163"/>
      <c r="G136" s="324">
        <v>47635</v>
      </c>
      <c r="H136" s="324">
        <v>47664</v>
      </c>
      <c r="I136" s="247">
        <f t="shared" si="13"/>
        <v>30</v>
      </c>
      <c r="J136" s="443"/>
      <c r="K136" s="163">
        <f t="shared" si="11"/>
        <v>0</v>
      </c>
      <c r="L136" s="163"/>
      <c r="M136" s="444"/>
      <c r="N136" s="163">
        <f t="shared" si="12"/>
        <v>0</v>
      </c>
      <c r="O136" s="163"/>
    </row>
    <row r="137" spans="2:15" x14ac:dyDescent="0.25">
      <c r="B137" s="252">
        <f t="shared" si="9"/>
        <v>2030</v>
      </c>
      <c r="C137" s="252">
        <v>3</v>
      </c>
      <c r="D137" s="343" t="str">
        <f t="shared" si="10"/>
        <v>32030</v>
      </c>
      <c r="E137" s="163"/>
      <c r="F137" s="163"/>
      <c r="G137" s="324">
        <v>47665</v>
      </c>
      <c r="H137" s="324">
        <v>47695</v>
      </c>
      <c r="I137" s="247">
        <f t="shared" si="13"/>
        <v>31</v>
      </c>
      <c r="J137" s="443"/>
      <c r="K137" s="163">
        <f t="shared" si="11"/>
        <v>0</v>
      </c>
      <c r="L137" s="163"/>
      <c r="M137" s="444"/>
      <c r="N137" s="163">
        <f t="shared" si="12"/>
        <v>0</v>
      </c>
      <c r="O137" s="163"/>
    </row>
    <row r="138" spans="2:15" x14ac:dyDescent="0.25">
      <c r="B138" s="252">
        <f t="shared" si="9"/>
        <v>2030</v>
      </c>
      <c r="C138" s="252">
        <v>3</v>
      </c>
      <c r="D138" s="343" t="str">
        <f t="shared" si="10"/>
        <v>32030</v>
      </c>
      <c r="E138" s="163"/>
      <c r="F138" s="163"/>
      <c r="G138" s="324">
        <v>47696</v>
      </c>
      <c r="H138" s="324">
        <v>47726</v>
      </c>
      <c r="I138" s="247">
        <f t="shared" si="13"/>
        <v>31</v>
      </c>
      <c r="J138" s="443"/>
      <c r="K138" s="163">
        <f t="shared" si="11"/>
        <v>0</v>
      </c>
      <c r="L138" s="163"/>
      <c r="M138" s="444"/>
      <c r="N138" s="163">
        <f t="shared" si="12"/>
        <v>0</v>
      </c>
      <c r="O138" s="163"/>
    </row>
    <row r="139" spans="2:15" x14ac:dyDescent="0.25">
      <c r="B139" s="252">
        <f>YEAR(H139)</f>
        <v>2030</v>
      </c>
      <c r="C139" s="252">
        <v>3</v>
      </c>
      <c r="D139" s="343" t="str">
        <f t="shared" si="10"/>
        <v>32030</v>
      </c>
      <c r="E139" s="163"/>
      <c r="F139" s="163"/>
      <c r="G139" s="324">
        <v>47727</v>
      </c>
      <c r="H139" s="324">
        <v>47756</v>
      </c>
      <c r="I139" s="247">
        <f t="shared" si="13"/>
        <v>30</v>
      </c>
      <c r="J139" s="443"/>
      <c r="K139" s="163">
        <f t="shared" si="11"/>
        <v>0</v>
      </c>
      <c r="L139" s="163"/>
      <c r="M139" s="444"/>
      <c r="N139" s="163">
        <f t="shared" si="12"/>
        <v>0</v>
      </c>
      <c r="O139" s="163"/>
    </row>
    <row r="140" spans="2:15" x14ac:dyDescent="0.25">
      <c r="B140" s="252">
        <f>YEAR(H140)</f>
        <v>2030</v>
      </c>
      <c r="C140" s="252">
        <v>4</v>
      </c>
      <c r="D140" s="343" t="str">
        <f t="shared" ref="D140:D154" si="14">C140&amp;B140</f>
        <v>42030</v>
      </c>
      <c r="E140" s="163"/>
      <c r="F140" s="163"/>
      <c r="G140" s="324">
        <v>47757</v>
      </c>
      <c r="H140" s="324">
        <v>47787</v>
      </c>
      <c r="I140" s="247">
        <f t="shared" si="13"/>
        <v>31</v>
      </c>
      <c r="J140" s="443"/>
      <c r="K140" s="163">
        <f>F140*I140*J140/(DATE(YEAR(H140)+1,1,1)-DATE(YEAR(H140),1,1))</f>
        <v>0</v>
      </c>
      <c r="L140" s="163"/>
      <c r="M140" s="444"/>
      <c r="N140" s="163">
        <f>F140*I140*M140/2/(DATE(YEAR(H140)+1,1,1)-DATE(YEAR(H140),1,1))</f>
        <v>0</v>
      </c>
      <c r="O140" s="163"/>
    </row>
    <row r="141" spans="2:15" x14ac:dyDescent="0.25">
      <c r="B141" s="252">
        <f>YEAR(H141)</f>
        <v>2030</v>
      </c>
      <c r="C141" s="252">
        <v>4</v>
      </c>
      <c r="D141" s="343" t="str">
        <f t="shared" si="14"/>
        <v>42030</v>
      </c>
      <c r="E141" s="163"/>
      <c r="F141" s="163"/>
      <c r="G141" s="324">
        <v>47788</v>
      </c>
      <c r="H141" s="324">
        <v>47817</v>
      </c>
      <c r="I141" s="247">
        <f t="shared" si="13"/>
        <v>30</v>
      </c>
      <c r="J141" s="443"/>
      <c r="K141" s="163">
        <f>F141*I141*J141/(DATE(YEAR(H141)+1,1,1)-DATE(YEAR(H141),1,1))</f>
        <v>0</v>
      </c>
      <c r="L141" s="163"/>
      <c r="M141" s="444"/>
      <c r="N141" s="163">
        <f>F141*I141*M141/2/(DATE(YEAR(H141)+1,1,1)-DATE(YEAR(H141),1,1))</f>
        <v>0</v>
      </c>
      <c r="O141" s="163"/>
    </row>
    <row r="142" spans="2:15" x14ac:dyDescent="0.25">
      <c r="B142" s="252">
        <f>YEAR(H142)</f>
        <v>2030</v>
      </c>
      <c r="C142" s="252">
        <v>4</v>
      </c>
      <c r="D142" s="343" t="str">
        <f t="shared" si="14"/>
        <v>42030</v>
      </c>
      <c r="E142" s="163"/>
      <c r="F142" s="163"/>
      <c r="G142" s="324">
        <v>47818</v>
      </c>
      <c r="H142" s="324">
        <v>47848</v>
      </c>
      <c r="I142" s="247">
        <f t="shared" si="13"/>
        <v>31</v>
      </c>
      <c r="J142" s="443"/>
      <c r="K142" s="163">
        <f>F142*I142*J142/(DATE(YEAR(H142)+1,1,1)-DATE(YEAR(H142),1,1))</f>
        <v>0</v>
      </c>
      <c r="L142" s="163"/>
      <c r="M142" s="444"/>
      <c r="N142" s="163">
        <f>F142*I142*M142/2/(DATE(YEAR(H142)+1,1,1)-DATE(YEAR(H142),1,1))</f>
        <v>0</v>
      </c>
      <c r="O142" s="163"/>
    </row>
    <row r="143" spans="2:15" x14ac:dyDescent="0.25">
      <c r="B143" s="252">
        <f>YEAR(H143)</f>
        <v>2031</v>
      </c>
      <c r="C143" s="252">
        <v>1</v>
      </c>
      <c r="D143" s="343" t="str">
        <f t="shared" si="14"/>
        <v>12031</v>
      </c>
      <c r="E143" s="163"/>
      <c r="F143" s="163"/>
      <c r="G143" s="324">
        <v>47849</v>
      </c>
      <c r="H143" s="324">
        <v>47879</v>
      </c>
      <c r="I143" s="247">
        <f t="shared" si="13"/>
        <v>31</v>
      </c>
      <c r="J143" s="443"/>
      <c r="K143" s="163">
        <f>F143*I143*J143/(DATE(YEAR(H143)+1,1,1)-DATE(YEAR(H143),1,1))</f>
        <v>0</v>
      </c>
      <c r="L143" s="163"/>
      <c r="M143" s="444"/>
      <c r="N143" s="163">
        <f>F143*I143*M143/2/(DATE(YEAR(H143)+1,1,1)-DATE(YEAR(H143),1,1))</f>
        <v>0</v>
      </c>
      <c r="O143" s="163"/>
    </row>
    <row r="144" spans="2:15" x14ac:dyDescent="0.25">
      <c r="B144" s="252">
        <f t="shared" ref="B144:B154" si="15">YEAR(H144)</f>
        <v>2031</v>
      </c>
      <c r="C144" s="252">
        <v>1</v>
      </c>
      <c r="D144" s="343" t="str">
        <f t="shared" si="14"/>
        <v>12031</v>
      </c>
      <c r="E144" s="163"/>
      <c r="F144" s="163"/>
      <c r="G144" s="324">
        <v>47880</v>
      </c>
      <c r="H144" s="324">
        <v>47907</v>
      </c>
      <c r="I144" s="247">
        <f t="shared" ref="I144:I154" si="16">H144-G144+1</f>
        <v>28</v>
      </c>
      <c r="J144" s="443"/>
      <c r="K144" s="163">
        <f t="shared" ref="K144:K154" si="17">F144*I144*J144/(DATE(YEAR(H144)+1,1,1)-DATE(YEAR(H144),1,1))</f>
        <v>0</v>
      </c>
      <c r="L144" s="163"/>
      <c r="M144" s="444"/>
      <c r="N144" s="163">
        <f t="shared" ref="N144:N154" si="18">F144*I144*M144/2/(DATE(YEAR(H144)+1,1,1)-DATE(YEAR(H144),1,1))</f>
        <v>0</v>
      </c>
      <c r="O144" s="163"/>
    </row>
    <row r="145" spans="2:15" x14ac:dyDescent="0.25">
      <c r="B145" s="252">
        <f t="shared" si="15"/>
        <v>2031</v>
      </c>
      <c r="C145" s="252">
        <v>1</v>
      </c>
      <c r="D145" s="343" t="str">
        <f t="shared" si="14"/>
        <v>12031</v>
      </c>
      <c r="E145" s="163"/>
      <c r="F145" s="163"/>
      <c r="G145" s="324">
        <v>47908</v>
      </c>
      <c r="H145" s="324">
        <v>47938</v>
      </c>
      <c r="I145" s="247">
        <f t="shared" si="16"/>
        <v>31</v>
      </c>
      <c r="J145" s="443"/>
      <c r="K145" s="163">
        <f t="shared" si="17"/>
        <v>0</v>
      </c>
      <c r="L145" s="163"/>
      <c r="M145" s="444"/>
      <c r="N145" s="163">
        <f t="shared" si="18"/>
        <v>0</v>
      </c>
      <c r="O145" s="163"/>
    </row>
    <row r="146" spans="2:15" x14ac:dyDescent="0.25">
      <c r="B146" s="252">
        <f t="shared" si="15"/>
        <v>2031</v>
      </c>
      <c r="C146" s="252">
        <v>2</v>
      </c>
      <c r="D146" s="343" t="str">
        <f t="shared" si="14"/>
        <v>22031</v>
      </c>
      <c r="E146" s="163"/>
      <c r="F146" s="163"/>
      <c r="G146" s="324">
        <v>47939</v>
      </c>
      <c r="H146" s="324">
        <v>47968</v>
      </c>
      <c r="I146" s="247">
        <f t="shared" si="16"/>
        <v>30</v>
      </c>
      <c r="J146" s="443"/>
      <c r="K146" s="163">
        <f t="shared" si="17"/>
        <v>0</v>
      </c>
      <c r="L146" s="163"/>
      <c r="M146" s="444"/>
      <c r="N146" s="163">
        <f t="shared" si="18"/>
        <v>0</v>
      </c>
      <c r="O146" s="163"/>
    </row>
    <row r="147" spans="2:15" x14ac:dyDescent="0.25">
      <c r="B147" s="252">
        <f t="shared" si="15"/>
        <v>2031</v>
      </c>
      <c r="C147" s="252">
        <v>2</v>
      </c>
      <c r="D147" s="343" t="str">
        <f t="shared" si="14"/>
        <v>22031</v>
      </c>
      <c r="E147" s="163"/>
      <c r="F147" s="163"/>
      <c r="G147" s="324">
        <v>47969</v>
      </c>
      <c r="H147" s="324">
        <v>47999</v>
      </c>
      <c r="I147" s="247">
        <f t="shared" si="16"/>
        <v>31</v>
      </c>
      <c r="J147" s="443"/>
      <c r="K147" s="163">
        <f t="shared" si="17"/>
        <v>0</v>
      </c>
      <c r="L147" s="163"/>
      <c r="M147" s="444"/>
      <c r="N147" s="163">
        <f t="shared" si="18"/>
        <v>0</v>
      </c>
      <c r="O147" s="163"/>
    </row>
    <row r="148" spans="2:15" x14ac:dyDescent="0.25">
      <c r="B148" s="252">
        <f t="shared" si="15"/>
        <v>2031</v>
      </c>
      <c r="C148" s="252">
        <v>2</v>
      </c>
      <c r="D148" s="343" t="str">
        <f t="shared" si="14"/>
        <v>22031</v>
      </c>
      <c r="E148" s="163"/>
      <c r="F148" s="163"/>
      <c r="G148" s="324">
        <v>48000</v>
      </c>
      <c r="H148" s="324">
        <v>48029</v>
      </c>
      <c r="I148" s="247">
        <f t="shared" si="16"/>
        <v>30</v>
      </c>
      <c r="J148" s="443"/>
      <c r="K148" s="163">
        <f t="shared" si="17"/>
        <v>0</v>
      </c>
      <c r="L148" s="163"/>
      <c r="M148" s="444"/>
      <c r="N148" s="163">
        <f t="shared" si="18"/>
        <v>0</v>
      </c>
      <c r="O148" s="163"/>
    </row>
    <row r="149" spans="2:15" x14ac:dyDescent="0.25">
      <c r="B149" s="252">
        <f t="shared" si="15"/>
        <v>2031</v>
      </c>
      <c r="C149" s="252">
        <v>3</v>
      </c>
      <c r="D149" s="343" t="str">
        <f t="shared" si="14"/>
        <v>32031</v>
      </c>
      <c r="E149" s="163"/>
      <c r="F149" s="163"/>
      <c r="G149" s="324">
        <v>48030</v>
      </c>
      <c r="H149" s="324">
        <v>48060</v>
      </c>
      <c r="I149" s="247">
        <f t="shared" si="16"/>
        <v>31</v>
      </c>
      <c r="J149" s="443"/>
      <c r="K149" s="163">
        <f t="shared" si="17"/>
        <v>0</v>
      </c>
      <c r="L149" s="163"/>
      <c r="M149" s="444"/>
      <c r="N149" s="163">
        <f t="shared" si="18"/>
        <v>0</v>
      </c>
      <c r="O149" s="163"/>
    </row>
    <row r="150" spans="2:15" x14ac:dyDescent="0.25">
      <c r="B150" s="252">
        <f t="shared" si="15"/>
        <v>2031</v>
      </c>
      <c r="C150" s="252">
        <v>3</v>
      </c>
      <c r="D150" s="343" t="str">
        <f t="shared" si="14"/>
        <v>32031</v>
      </c>
      <c r="E150" s="163"/>
      <c r="F150" s="163"/>
      <c r="G150" s="324">
        <v>48061</v>
      </c>
      <c r="H150" s="324">
        <v>48091</v>
      </c>
      <c r="I150" s="247">
        <f t="shared" si="16"/>
        <v>31</v>
      </c>
      <c r="J150" s="443"/>
      <c r="K150" s="163">
        <f t="shared" si="17"/>
        <v>0</v>
      </c>
      <c r="L150" s="163"/>
      <c r="M150" s="444"/>
      <c r="N150" s="163">
        <f t="shared" si="18"/>
        <v>0</v>
      </c>
      <c r="O150" s="163"/>
    </row>
    <row r="151" spans="2:15" x14ac:dyDescent="0.25">
      <c r="B151" s="252">
        <f t="shared" si="15"/>
        <v>2031</v>
      </c>
      <c r="C151" s="252">
        <v>3</v>
      </c>
      <c r="D151" s="343" t="str">
        <f t="shared" si="14"/>
        <v>32031</v>
      </c>
      <c r="E151" s="163"/>
      <c r="F151" s="163"/>
      <c r="G151" s="324">
        <v>48092</v>
      </c>
      <c r="H151" s="324">
        <v>48121</v>
      </c>
      <c r="I151" s="247">
        <f t="shared" si="16"/>
        <v>30</v>
      </c>
      <c r="J151" s="443"/>
      <c r="K151" s="163">
        <f t="shared" si="17"/>
        <v>0</v>
      </c>
      <c r="L151" s="163"/>
      <c r="M151" s="444"/>
      <c r="N151" s="163">
        <f t="shared" si="18"/>
        <v>0</v>
      </c>
      <c r="O151" s="163"/>
    </row>
    <row r="152" spans="2:15" x14ac:dyDescent="0.25">
      <c r="B152" s="252">
        <f t="shared" si="15"/>
        <v>2031</v>
      </c>
      <c r="C152" s="252">
        <v>4</v>
      </c>
      <c r="D152" s="343" t="str">
        <f t="shared" si="14"/>
        <v>42031</v>
      </c>
      <c r="E152" s="163"/>
      <c r="F152" s="163"/>
      <c r="G152" s="324">
        <v>48122</v>
      </c>
      <c r="H152" s="324">
        <v>48152</v>
      </c>
      <c r="I152" s="247">
        <f t="shared" si="16"/>
        <v>31</v>
      </c>
      <c r="J152" s="443"/>
      <c r="K152" s="163">
        <f t="shared" si="17"/>
        <v>0</v>
      </c>
      <c r="L152" s="163"/>
      <c r="M152" s="444"/>
      <c r="N152" s="163">
        <f t="shared" si="18"/>
        <v>0</v>
      </c>
      <c r="O152" s="163"/>
    </row>
    <row r="153" spans="2:15" x14ac:dyDescent="0.25">
      <c r="B153" s="252">
        <f t="shared" si="15"/>
        <v>2031</v>
      </c>
      <c r="C153" s="252">
        <v>4</v>
      </c>
      <c r="D153" s="343" t="str">
        <f t="shared" si="14"/>
        <v>42031</v>
      </c>
      <c r="E153" s="163"/>
      <c r="F153" s="163"/>
      <c r="G153" s="324">
        <v>48153</v>
      </c>
      <c r="H153" s="324">
        <v>48182</v>
      </c>
      <c r="I153" s="247">
        <f t="shared" si="16"/>
        <v>30</v>
      </c>
      <c r="J153" s="443"/>
      <c r="K153" s="163">
        <f t="shared" si="17"/>
        <v>0</v>
      </c>
      <c r="L153" s="163"/>
      <c r="M153" s="444"/>
      <c r="N153" s="163">
        <f t="shared" si="18"/>
        <v>0</v>
      </c>
      <c r="O153" s="163"/>
    </row>
    <row r="154" spans="2:15" x14ac:dyDescent="0.25">
      <c r="B154" s="252">
        <f t="shared" si="15"/>
        <v>2031</v>
      </c>
      <c r="C154" s="252">
        <v>4</v>
      </c>
      <c r="D154" s="343" t="str">
        <f t="shared" si="14"/>
        <v>42031</v>
      </c>
      <c r="E154" s="163"/>
      <c r="F154" s="163"/>
      <c r="G154" s="324">
        <v>48183</v>
      </c>
      <c r="H154" s="324">
        <v>48213</v>
      </c>
      <c r="I154" s="247">
        <f t="shared" si="16"/>
        <v>31</v>
      </c>
      <c r="J154" s="443"/>
      <c r="K154" s="163">
        <f t="shared" si="17"/>
        <v>0</v>
      </c>
      <c r="L154" s="163"/>
      <c r="M154" s="444"/>
      <c r="N154" s="163">
        <f t="shared" si="18"/>
        <v>0</v>
      </c>
      <c r="O154" s="163"/>
    </row>
    <row r="155" spans="2:15" x14ac:dyDescent="0.25">
      <c r="E155" s="163"/>
      <c r="F155" s="163"/>
      <c r="G155" s="324"/>
      <c r="H155" s="324"/>
      <c r="I155" s="247"/>
      <c r="J155" s="443"/>
      <c r="K155" s="163"/>
      <c r="L155" s="163"/>
      <c r="M155" s="444"/>
      <c r="N155" s="163"/>
      <c r="O155" s="163"/>
    </row>
  </sheetData>
  <phoneticPr fontId="2" type="noConversion"/>
  <pageMargins left="0.75" right="0.75" top="1" bottom="1" header="0.5" footer="0.5"/>
  <pageSetup paperSize="9" scale="46" orientation="portrait" r:id="rId1"/>
  <headerFooter alignWithMargins="0"/>
  <colBreaks count="1" manualBreakCount="1">
    <brk id="15" max="1048575" man="1"/>
  </colBreaks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68"/>
  <sheetViews>
    <sheetView tabSelected="1" view="pageBreakPreview" zoomScale="85" zoomScaleNormal="70" zoomScaleSheetLayoutView="85" workbookViewId="0">
      <selection activeCell="C10" sqref="C10:D10"/>
    </sheetView>
  </sheetViews>
  <sheetFormatPr defaultRowHeight="12.75" x14ac:dyDescent="0.2"/>
  <cols>
    <col min="1" max="1" width="6.140625" customWidth="1"/>
    <col min="2" max="2" width="60.7109375" customWidth="1"/>
    <col min="3" max="4" width="34.42578125" customWidth="1"/>
  </cols>
  <sheetData>
    <row r="1" spans="1:4" ht="22.5" x14ac:dyDescent="0.2">
      <c r="A1" s="813" t="s">
        <v>4010</v>
      </c>
      <c r="B1" s="813"/>
      <c r="C1" s="813"/>
      <c r="D1" s="813"/>
    </row>
    <row r="3" spans="1:4" ht="26.1" customHeight="1" thickBot="1" x14ac:dyDescent="0.25">
      <c r="A3" s="814" t="s">
        <v>4011</v>
      </c>
      <c r="B3" s="814"/>
      <c r="C3" s="730"/>
      <c r="D3" s="730"/>
    </row>
    <row r="4" spans="1:4" ht="25.5" customHeight="1" x14ac:dyDescent="0.2">
      <c r="A4" s="815" t="s">
        <v>4012</v>
      </c>
      <c r="B4" s="816"/>
      <c r="C4" s="817"/>
      <c r="D4" s="818"/>
    </row>
    <row r="5" spans="1:4" ht="25.5" customHeight="1" x14ac:dyDescent="0.2">
      <c r="A5" s="809" t="s">
        <v>4013</v>
      </c>
      <c r="B5" s="810"/>
      <c r="C5" s="811"/>
      <c r="D5" s="812"/>
    </row>
    <row r="6" spans="1:4" ht="25.5" customHeight="1" x14ac:dyDescent="0.2">
      <c r="A6" s="809" t="s">
        <v>4014</v>
      </c>
      <c r="B6" s="810"/>
      <c r="C6" s="811"/>
      <c r="D6" s="812"/>
    </row>
    <row r="7" spans="1:4" ht="25.5" customHeight="1" x14ac:dyDescent="0.2">
      <c r="A7" s="809" t="s">
        <v>4015</v>
      </c>
      <c r="B7" s="810"/>
      <c r="C7" s="811"/>
      <c r="D7" s="812"/>
    </row>
    <row r="8" spans="1:4" ht="25.5" customHeight="1" x14ac:dyDescent="0.2">
      <c r="A8" s="809" t="s">
        <v>4016</v>
      </c>
      <c r="B8" s="810"/>
      <c r="C8" s="811"/>
      <c r="D8" s="812"/>
    </row>
    <row r="9" spans="1:4" ht="33.950000000000003" customHeight="1" x14ac:dyDescent="0.2">
      <c r="A9" s="809" t="s">
        <v>4017</v>
      </c>
      <c r="B9" s="810"/>
      <c r="C9" s="811"/>
      <c r="D9" s="812"/>
    </row>
    <row r="10" spans="1:4" ht="39.950000000000003" customHeight="1" x14ac:dyDescent="0.2">
      <c r="A10" s="809" t="s">
        <v>4018</v>
      </c>
      <c r="B10" s="810"/>
      <c r="C10" s="811"/>
      <c r="D10" s="812"/>
    </row>
    <row r="11" spans="1:4" ht="38.450000000000003" customHeight="1" x14ac:dyDescent="0.2">
      <c r="A11" s="809" t="s">
        <v>4019</v>
      </c>
      <c r="B11" s="810"/>
      <c r="C11" s="811"/>
      <c r="D11" s="812"/>
    </row>
    <row r="12" spans="1:4" ht="25.5" customHeight="1" x14ac:dyDescent="0.2">
      <c r="A12" s="809" t="s">
        <v>4020</v>
      </c>
      <c r="B12" s="810"/>
      <c r="C12" s="811"/>
      <c r="D12" s="812"/>
    </row>
    <row r="13" spans="1:4" ht="25.5" customHeight="1" x14ac:dyDescent="0.2">
      <c r="A13" s="809" t="s">
        <v>4021</v>
      </c>
      <c r="B13" s="810"/>
      <c r="C13" s="811"/>
      <c r="D13" s="812"/>
    </row>
    <row r="14" spans="1:4" ht="25.5" customHeight="1" x14ac:dyDescent="0.2">
      <c r="A14" s="809" t="s">
        <v>3994</v>
      </c>
      <c r="B14" s="810"/>
      <c r="C14" s="811"/>
      <c r="D14" s="812"/>
    </row>
    <row r="15" spans="1:4" ht="25.5" customHeight="1" x14ac:dyDescent="0.2">
      <c r="A15" s="809" t="s">
        <v>4022</v>
      </c>
      <c r="B15" s="810"/>
      <c r="C15" s="811"/>
      <c r="D15" s="812"/>
    </row>
    <row r="16" spans="1:4" ht="25.5" customHeight="1" x14ac:dyDescent="0.2">
      <c r="A16" s="809" t="s">
        <v>4023</v>
      </c>
      <c r="B16" s="810"/>
      <c r="C16" s="811"/>
      <c r="D16" s="812"/>
    </row>
    <row r="17" spans="1:4" ht="25.5" customHeight="1" x14ac:dyDescent="0.2">
      <c r="A17" s="809" t="s">
        <v>4024</v>
      </c>
      <c r="B17" s="810"/>
      <c r="C17" s="811"/>
      <c r="D17" s="812"/>
    </row>
    <row r="18" spans="1:4" ht="25.5" customHeight="1" x14ac:dyDescent="0.2">
      <c r="A18" s="809" t="s">
        <v>4025</v>
      </c>
      <c r="B18" s="810"/>
      <c r="C18" s="811"/>
      <c r="D18" s="812"/>
    </row>
    <row r="19" spans="1:4" ht="25.5" customHeight="1" thickBot="1" x14ac:dyDescent="0.25">
      <c r="A19" s="819" t="s">
        <v>4026</v>
      </c>
      <c r="B19" s="820"/>
      <c r="C19" s="821"/>
      <c r="D19" s="822"/>
    </row>
    <row r="20" spans="1:4" ht="18.75" x14ac:dyDescent="0.2">
      <c r="A20" s="614"/>
      <c r="B20" s="614"/>
      <c r="C20" s="611"/>
      <c r="D20" s="611"/>
    </row>
    <row r="21" spans="1:4" ht="35.1" customHeight="1" thickBot="1" x14ac:dyDescent="0.35">
      <c r="A21" s="616" t="s">
        <v>4027</v>
      </c>
      <c r="B21" s="445"/>
    </row>
    <row r="22" spans="1:4" ht="39" customHeight="1" x14ac:dyDescent="0.3">
      <c r="A22" s="630" t="s">
        <v>1565</v>
      </c>
      <c r="B22" s="631" t="s">
        <v>4028</v>
      </c>
      <c r="C22" s="817"/>
      <c r="D22" s="818"/>
    </row>
    <row r="23" spans="1:4" ht="30.95" customHeight="1" x14ac:dyDescent="0.3">
      <c r="A23" s="632" t="s">
        <v>1566</v>
      </c>
      <c r="B23" s="615" t="s">
        <v>4029</v>
      </c>
      <c r="C23" s="811"/>
      <c r="D23" s="812"/>
    </row>
    <row r="24" spans="1:4" ht="24" customHeight="1" x14ac:dyDescent="0.3">
      <c r="A24" s="632" t="s">
        <v>1567</v>
      </c>
      <c r="B24" s="615" t="s">
        <v>4030</v>
      </c>
      <c r="C24" s="811"/>
      <c r="D24" s="812"/>
    </row>
    <row r="25" spans="1:4" ht="74.099999999999994" customHeight="1" x14ac:dyDescent="0.3">
      <c r="A25" s="632" t="s">
        <v>1568</v>
      </c>
      <c r="B25" s="615" t="s">
        <v>4031</v>
      </c>
      <c r="C25" s="811"/>
      <c r="D25" s="812"/>
    </row>
    <row r="26" spans="1:4" ht="66" customHeight="1" x14ac:dyDescent="0.3">
      <c r="A26" s="632" t="s">
        <v>1569</v>
      </c>
      <c r="B26" s="615" t="s">
        <v>4032</v>
      </c>
      <c r="C26" s="811"/>
      <c r="D26" s="812"/>
    </row>
    <row r="27" spans="1:4" ht="110.1" customHeight="1" x14ac:dyDescent="0.3">
      <c r="A27" s="632" t="s">
        <v>1570</v>
      </c>
      <c r="B27" s="615" t="s">
        <v>4033</v>
      </c>
      <c r="C27" s="811"/>
      <c r="D27" s="812"/>
    </row>
    <row r="28" spans="1:4" ht="77.45" customHeight="1" x14ac:dyDescent="0.3">
      <c r="A28" s="632" t="s">
        <v>1571</v>
      </c>
      <c r="B28" s="615" t="s">
        <v>4034</v>
      </c>
      <c r="C28" s="811"/>
      <c r="D28" s="812"/>
    </row>
    <row r="29" spans="1:4" ht="48" customHeight="1" x14ac:dyDescent="0.3">
      <c r="A29" s="632" t="s">
        <v>4035</v>
      </c>
      <c r="B29" s="615" t="s">
        <v>4036</v>
      </c>
      <c r="C29" s="811"/>
      <c r="D29" s="812"/>
    </row>
    <row r="30" spans="1:4" ht="24.95" customHeight="1" x14ac:dyDescent="0.3">
      <c r="A30" s="632" t="s">
        <v>4037</v>
      </c>
      <c r="B30" s="615" t="s">
        <v>4038</v>
      </c>
      <c r="C30" s="811"/>
      <c r="D30" s="812"/>
    </row>
    <row r="31" spans="1:4" ht="24.95" customHeight="1" x14ac:dyDescent="0.3">
      <c r="A31" s="632" t="s">
        <v>4039</v>
      </c>
      <c r="B31" s="615" t="s">
        <v>4040</v>
      </c>
      <c r="C31" s="811"/>
      <c r="D31" s="812"/>
    </row>
    <row r="32" spans="1:4" ht="24.95" customHeight="1" x14ac:dyDescent="0.3">
      <c r="A32" s="632" t="s">
        <v>4041</v>
      </c>
      <c r="B32" s="615" t="s">
        <v>4042</v>
      </c>
      <c r="C32" s="811"/>
      <c r="D32" s="812"/>
    </row>
    <row r="33" spans="1:4" ht="24.95" customHeight="1" x14ac:dyDescent="0.3">
      <c r="A33" s="632" t="s">
        <v>4043</v>
      </c>
      <c r="B33" s="615" t="s">
        <v>4044</v>
      </c>
      <c r="C33" s="811"/>
      <c r="D33" s="812"/>
    </row>
    <row r="34" spans="1:4" ht="24.95" customHeight="1" x14ac:dyDescent="0.3">
      <c r="A34" s="632" t="s">
        <v>4045</v>
      </c>
      <c r="B34" s="615" t="s">
        <v>4046</v>
      </c>
      <c r="C34" s="811"/>
      <c r="D34" s="812"/>
    </row>
    <row r="35" spans="1:4" ht="158.44999999999999" customHeight="1" x14ac:dyDescent="0.3">
      <c r="A35" s="632" t="s">
        <v>1572</v>
      </c>
      <c r="B35" s="615" t="s">
        <v>4047</v>
      </c>
      <c r="C35" s="811"/>
      <c r="D35" s="812"/>
    </row>
    <row r="36" spans="1:4" ht="30.95" customHeight="1" x14ac:dyDescent="0.3">
      <c r="A36" s="632" t="s">
        <v>1863</v>
      </c>
      <c r="B36" s="615" t="s">
        <v>4048</v>
      </c>
      <c r="C36" s="811"/>
      <c r="D36" s="812"/>
    </row>
    <row r="37" spans="1:4" ht="90" customHeight="1" x14ac:dyDescent="0.3">
      <c r="A37" s="632" t="s">
        <v>4049</v>
      </c>
      <c r="B37" s="615" t="s">
        <v>4050</v>
      </c>
      <c r="C37" s="811"/>
      <c r="D37" s="812"/>
    </row>
    <row r="38" spans="1:4" ht="60" customHeight="1" x14ac:dyDescent="0.3">
      <c r="A38" s="632" t="s">
        <v>1864</v>
      </c>
      <c r="B38" s="615" t="s">
        <v>4051</v>
      </c>
      <c r="C38" s="811"/>
      <c r="D38" s="812"/>
    </row>
    <row r="39" spans="1:4" ht="45.95" customHeight="1" x14ac:dyDescent="0.3">
      <c r="A39" s="632" t="s">
        <v>1865</v>
      </c>
      <c r="B39" s="615" t="s">
        <v>4052</v>
      </c>
      <c r="C39" s="617" t="s">
        <v>4053</v>
      </c>
      <c r="D39" s="633" t="s">
        <v>4054</v>
      </c>
    </row>
    <row r="40" spans="1:4" ht="27.6" customHeight="1" x14ac:dyDescent="0.3">
      <c r="A40" s="632" t="s">
        <v>1096</v>
      </c>
      <c r="B40" s="615" t="s">
        <v>4055</v>
      </c>
      <c r="C40" s="612"/>
      <c r="D40" s="634"/>
    </row>
    <row r="41" spans="1:4" ht="24.95" customHeight="1" x14ac:dyDescent="0.3">
      <c r="A41" s="632" t="s">
        <v>4056</v>
      </c>
      <c r="B41" s="615" t="s">
        <v>4057</v>
      </c>
      <c r="C41" s="612"/>
      <c r="D41" s="634"/>
    </row>
    <row r="42" spans="1:4" ht="24.6" customHeight="1" x14ac:dyDescent="0.3">
      <c r="A42" s="632" t="s">
        <v>4058</v>
      </c>
      <c r="B42" s="615" t="s">
        <v>4059</v>
      </c>
      <c r="C42" s="612"/>
      <c r="D42" s="634"/>
    </row>
    <row r="43" spans="1:4" ht="24.6" customHeight="1" x14ac:dyDescent="0.3">
      <c r="A43" s="632" t="s">
        <v>4060</v>
      </c>
      <c r="B43" s="615" t="s">
        <v>4061</v>
      </c>
      <c r="C43" s="612"/>
      <c r="D43" s="634"/>
    </row>
    <row r="44" spans="1:4" ht="24.6" customHeight="1" x14ac:dyDescent="0.3">
      <c r="A44" s="632" t="s">
        <v>4062</v>
      </c>
      <c r="B44" s="615" t="s">
        <v>3241</v>
      </c>
      <c r="C44" s="612"/>
      <c r="D44" s="634"/>
    </row>
    <row r="45" spans="1:4" ht="24.6" customHeight="1" x14ac:dyDescent="0.3">
      <c r="A45" s="632" t="s">
        <v>4063</v>
      </c>
      <c r="B45" s="615" t="s">
        <v>4064</v>
      </c>
      <c r="C45" s="612"/>
      <c r="D45" s="634"/>
    </row>
    <row r="46" spans="1:4" ht="24.6" customHeight="1" x14ac:dyDescent="0.3">
      <c r="A46" s="632" t="s">
        <v>4065</v>
      </c>
      <c r="B46" s="615" t="s">
        <v>4066</v>
      </c>
      <c r="C46" s="612"/>
      <c r="D46" s="634"/>
    </row>
    <row r="47" spans="1:4" ht="24.6" customHeight="1" x14ac:dyDescent="0.3">
      <c r="A47" s="632" t="s">
        <v>1111</v>
      </c>
      <c r="B47" s="615" t="s">
        <v>4067</v>
      </c>
      <c r="C47" s="612"/>
      <c r="D47" s="634"/>
    </row>
    <row r="48" spans="1:4" ht="39.6" customHeight="1" x14ac:dyDescent="0.3">
      <c r="A48" s="632" t="s">
        <v>2702</v>
      </c>
      <c r="B48" s="615" t="s">
        <v>4068</v>
      </c>
      <c r="C48" s="811"/>
      <c r="D48" s="812"/>
    </row>
    <row r="49" spans="1:4" ht="50.1" customHeight="1" x14ac:dyDescent="0.3">
      <c r="A49" s="632" t="s">
        <v>2714</v>
      </c>
      <c r="B49" s="615" t="s">
        <v>4069</v>
      </c>
      <c r="C49" s="811"/>
      <c r="D49" s="812"/>
    </row>
    <row r="50" spans="1:4" ht="59.1" customHeight="1" x14ac:dyDescent="0.3">
      <c r="A50" s="632" t="s">
        <v>2716</v>
      </c>
      <c r="B50" s="615" t="s">
        <v>4070</v>
      </c>
      <c r="C50" s="811"/>
      <c r="D50" s="812"/>
    </row>
    <row r="51" spans="1:4" ht="201" customHeight="1" x14ac:dyDescent="0.3">
      <c r="A51" s="632" t="s">
        <v>2723</v>
      </c>
      <c r="B51" s="615" t="s">
        <v>4071</v>
      </c>
      <c r="C51" s="811"/>
      <c r="D51" s="812"/>
    </row>
    <row r="52" spans="1:4" ht="72" customHeight="1" x14ac:dyDescent="0.3">
      <c r="A52" s="632" t="s">
        <v>2754</v>
      </c>
      <c r="B52" s="615" t="s">
        <v>4072</v>
      </c>
      <c r="C52" s="811"/>
      <c r="D52" s="812"/>
    </row>
    <row r="53" spans="1:4" ht="30.6" customHeight="1" x14ac:dyDescent="0.3">
      <c r="A53" s="632" t="s">
        <v>2952</v>
      </c>
      <c r="B53" s="615" t="s">
        <v>4073</v>
      </c>
      <c r="C53" s="811"/>
      <c r="D53" s="812"/>
    </row>
    <row r="54" spans="1:4" ht="30.6" customHeight="1" x14ac:dyDescent="0.3">
      <c r="A54" s="632" t="s">
        <v>2954</v>
      </c>
      <c r="B54" s="615" t="s">
        <v>4074</v>
      </c>
      <c r="C54" s="811"/>
      <c r="D54" s="812"/>
    </row>
    <row r="55" spans="1:4" ht="30.6" customHeight="1" x14ac:dyDescent="0.3">
      <c r="A55" s="632" t="s">
        <v>1368</v>
      </c>
      <c r="B55" s="615" t="s">
        <v>4075</v>
      </c>
      <c r="C55" s="811"/>
      <c r="D55" s="812"/>
    </row>
    <row r="56" spans="1:4" ht="30.6" customHeight="1" x14ac:dyDescent="0.3">
      <c r="A56" s="632" t="s">
        <v>1371</v>
      </c>
      <c r="B56" s="615" t="s">
        <v>4076</v>
      </c>
      <c r="C56" s="811"/>
      <c r="D56" s="812"/>
    </row>
    <row r="57" spans="1:4" ht="30.6" customHeight="1" x14ac:dyDescent="0.3">
      <c r="A57" s="632" t="s">
        <v>1434</v>
      </c>
      <c r="B57" s="615" t="s">
        <v>4077</v>
      </c>
      <c r="C57" s="811"/>
      <c r="D57" s="812"/>
    </row>
    <row r="58" spans="1:4" ht="117.6" customHeight="1" x14ac:dyDescent="0.3">
      <c r="A58" s="632" t="s">
        <v>2191</v>
      </c>
      <c r="B58" s="615" t="s">
        <v>4078</v>
      </c>
      <c r="C58" s="811"/>
      <c r="D58" s="812"/>
    </row>
    <row r="59" spans="1:4" ht="78.95" customHeight="1" x14ac:dyDescent="0.3">
      <c r="A59" s="632" t="s">
        <v>2324</v>
      </c>
      <c r="B59" s="615" t="s">
        <v>4079</v>
      </c>
      <c r="C59" s="811"/>
      <c r="D59" s="812"/>
    </row>
    <row r="60" spans="1:4" ht="57.95" customHeight="1" x14ac:dyDescent="0.3">
      <c r="A60" s="632" t="s">
        <v>725</v>
      </c>
      <c r="B60" s="615" t="s">
        <v>4080</v>
      </c>
      <c r="C60" s="811"/>
      <c r="D60" s="812"/>
    </row>
    <row r="61" spans="1:4" ht="69" customHeight="1" x14ac:dyDescent="0.3">
      <c r="A61" s="632" t="s">
        <v>4081</v>
      </c>
      <c r="B61" s="615" t="s">
        <v>4082</v>
      </c>
      <c r="C61" s="811"/>
      <c r="D61" s="812"/>
    </row>
    <row r="62" spans="1:4" ht="45.6" customHeight="1" x14ac:dyDescent="0.3">
      <c r="A62" s="632" t="s">
        <v>4083</v>
      </c>
      <c r="B62" s="615" t="s">
        <v>4084</v>
      </c>
      <c r="C62" s="811"/>
      <c r="D62" s="812"/>
    </row>
    <row r="63" spans="1:4" ht="111" customHeight="1" x14ac:dyDescent="0.3">
      <c r="A63" s="632" t="s">
        <v>2424</v>
      </c>
      <c r="B63" s="615" t="s">
        <v>4085</v>
      </c>
      <c r="C63" s="811"/>
      <c r="D63" s="812"/>
    </row>
    <row r="64" spans="1:4" ht="51.95" customHeight="1" x14ac:dyDescent="0.3">
      <c r="A64" s="632" t="s">
        <v>2564</v>
      </c>
      <c r="B64" s="615" t="s">
        <v>4086</v>
      </c>
      <c r="C64" s="811"/>
      <c r="D64" s="812"/>
    </row>
    <row r="65" spans="1:4" ht="45.95" customHeight="1" x14ac:dyDescent="0.3">
      <c r="A65" s="632" t="s">
        <v>3052</v>
      </c>
      <c r="B65" s="615" t="s">
        <v>4087</v>
      </c>
      <c r="C65" s="811"/>
      <c r="D65" s="812"/>
    </row>
    <row r="66" spans="1:4" ht="39" customHeight="1" thickBot="1" x14ac:dyDescent="0.35">
      <c r="A66" s="635" t="s">
        <v>3063</v>
      </c>
      <c r="B66" s="636" t="s">
        <v>4088</v>
      </c>
      <c r="C66" s="821"/>
      <c r="D66" s="822"/>
    </row>
    <row r="68" spans="1:4" ht="12.6" customHeight="1" x14ac:dyDescent="0.2">
      <c r="B68" s="823" t="s">
        <v>4089</v>
      </c>
      <c r="C68" s="823"/>
      <c r="D68" s="823"/>
    </row>
  </sheetData>
  <mergeCells count="72">
    <mergeCell ref="C63:D63"/>
    <mergeCell ref="C64:D64"/>
    <mergeCell ref="C65:D65"/>
    <mergeCell ref="C66:D66"/>
    <mergeCell ref="B68:D68"/>
    <mergeCell ref="C62:D62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50:D50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8:D48"/>
    <mergeCell ref="C49:D49"/>
    <mergeCell ref="C29:D29"/>
    <mergeCell ref="A18:B18"/>
    <mergeCell ref="C18:D18"/>
    <mergeCell ref="A19:B19"/>
    <mergeCell ref="C19:D19"/>
    <mergeCell ref="C22:D22"/>
    <mergeCell ref="C23:D23"/>
    <mergeCell ref="C24:D24"/>
    <mergeCell ref="C25:D25"/>
    <mergeCell ref="C26:D26"/>
    <mergeCell ref="C27:D27"/>
    <mergeCell ref="C28:D28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6:B6"/>
    <mergeCell ref="C6:D6"/>
    <mergeCell ref="A7:B7"/>
    <mergeCell ref="C7:D7"/>
    <mergeCell ref="A8:B8"/>
    <mergeCell ref="C8:D8"/>
    <mergeCell ref="A5:B5"/>
    <mergeCell ref="C5:D5"/>
    <mergeCell ref="A1:D1"/>
    <mergeCell ref="A3:B3"/>
    <mergeCell ref="C3:D3"/>
    <mergeCell ref="A4:B4"/>
    <mergeCell ref="C4:D4"/>
  </mergeCells>
  <pageMargins left="0.7" right="0.7" top="0.75" bottom="0.75" header="0.3" footer="0.3"/>
  <pageSetup paperSize="9" scale="6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R50"/>
  <sheetViews>
    <sheetView view="pageBreakPreview" zoomScale="115" zoomScaleNormal="100" zoomScaleSheetLayoutView="115" workbookViewId="0">
      <selection activeCell="D45" sqref="D45"/>
    </sheetView>
  </sheetViews>
  <sheetFormatPr defaultRowHeight="12.75" x14ac:dyDescent="0.2"/>
  <cols>
    <col min="1" max="1" width="5.5703125" customWidth="1"/>
    <col min="2" max="2" width="44.42578125" customWidth="1"/>
    <col min="3" max="12" width="7.5703125" customWidth="1"/>
    <col min="13" max="17" width="7.5703125" hidden="1" customWidth="1"/>
  </cols>
  <sheetData>
    <row r="1" spans="1:18" ht="15" x14ac:dyDescent="0.2">
      <c r="A1" s="824" t="s">
        <v>4090</v>
      </c>
      <c r="B1" s="824" t="s">
        <v>4091</v>
      </c>
      <c r="C1" s="824" t="s">
        <v>4092</v>
      </c>
      <c r="D1" s="824"/>
      <c r="E1" s="824"/>
      <c r="F1" s="824"/>
      <c r="G1" s="824"/>
      <c r="H1" s="824"/>
      <c r="I1" s="824"/>
      <c r="J1" s="824"/>
      <c r="K1" s="824"/>
      <c r="L1" s="824"/>
      <c r="M1" s="824"/>
      <c r="N1" s="824"/>
      <c r="O1" s="824"/>
      <c r="P1" s="824"/>
      <c r="Q1" s="824"/>
      <c r="R1" s="824" t="s">
        <v>4093</v>
      </c>
    </row>
    <row r="2" spans="1:18" ht="15" x14ac:dyDescent="0.2">
      <c r="A2" s="824"/>
      <c r="B2" s="824"/>
      <c r="C2" s="618" t="s">
        <v>4094</v>
      </c>
      <c r="D2" s="618" t="s">
        <v>4095</v>
      </c>
      <c r="E2" s="618" t="s">
        <v>4096</v>
      </c>
      <c r="F2" s="618" t="s">
        <v>4097</v>
      </c>
      <c r="G2" s="618" t="s">
        <v>4098</v>
      </c>
      <c r="H2" s="618" t="s">
        <v>4099</v>
      </c>
      <c r="I2" s="618" t="s">
        <v>4100</v>
      </c>
      <c r="J2" s="618" t="s">
        <v>4101</v>
      </c>
      <c r="K2" s="618" t="s">
        <v>4102</v>
      </c>
      <c r="L2" s="618" t="s">
        <v>4103</v>
      </c>
      <c r="M2" s="618" t="s">
        <v>4104</v>
      </c>
      <c r="N2" s="618" t="s">
        <v>4105</v>
      </c>
      <c r="O2" s="618" t="s">
        <v>4106</v>
      </c>
      <c r="P2" s="618" t="s">
        <v>4107</v>
      </c>
      <c r="Q2" s="618" t="s">
        <v>4108</v>
      </c>
      <c r="R2" s="824"/>
    </row>
    <row r="3" spans="1:18" ht="30" x14ac:dyDescent="0.25">
      <c r="A3" s="619" t="s">
        <v>1565</v>
      </c>
      <c r="B3" s="620" t="s">
        <v>4109</v>
      </c>
      <c r="C3" s="629">
        <f>ЗПиЕСН!C10</f>
        <v>0</v>
      </c>
      <c r="D3" s="629">
        <f>ЗПиЕСН!H10-ЗПиЕСН!C10</f>
        <v>0</v>
      </c>
      <c r="E3" s="629">
        <f>ЗПиЕСН!M10-ЗПиЕСН!H10</f>
        <v>0</v>
      </c>
      <c r="F3" s="629">
        <f>ЗПиЕСН!R10-ЗПиЕСН!M10</f>
        <v>0</v>
      </c>
      <c r="G3" s="629">
        <f>ЗПиЕСН!W10-ЗПиЕСН!R10</f>
        <v>0</v>
      </c>
      <c r="H3" s="629">
        <f>ЗПиЕСН!AB10-ЗПиЕСН!W10</f>
        <v>0</v>
      </c>
      <c r="I3" s="629">
        <f>ЗПиЕСН!AG10-ЗПиЕСН!AB10</f>
        <v>0</v>
      </c>
      <c r="J3" s="629">
        <f>ЗПиЕСН!AL10-ЗПиЕСН!AG10</f>
        <v>0</v>
      </c>
      <c r="K3" s="629">
        <f>ЗПиЕСН!AQ10-ЗПиЕСН!AL10</f>
        <v>0</v>
      </c>
      <c r="L3" s="629">
        <f>ЗПиЕСН!AV10-ЗПиЕСН!AQ10</f>
        <v>0</v>
      </c>
      <c r="M3" s="613"/>
      <c r="N3" s="613"/>
      <c r="O3" s="613"/>
      <c r="P3" s="613"/>
      <c r="Q3" s="613"/>
      <c r="R3" s="613">
        <f>SUM(C3:Q3)</f>
        <v>0</v>
      </c>
    </row>
    <row r="4" spans="1:18" ht="30" x14ac:dyDescent="0.25">
      <c r="A4" s="619" t="s">
        <v>1566</v>
      </c>
      <c r="B4" s="620" t="s">
        <v>4110</v>
      </c>
      <c r="C4" s="623">
        <f>C5+C6+C10</f>
        <v>0</v>
      </c>
      <c r="D4" s="623">
        <f t="shared" ref="D4:L4" si="0">D5+D6+D10</f>
        <v>0</v>
      </c>
      <c r="E4" s="623">
        <f t="shared" si="0"/>
        <v>0</v>
      </c>
      <c r="F4" s="623">
        <f t="shared" si="0"/>
        <v>0</v>
      </c>
      <c r="G4" s="623">
        <f>G5+G6+G10</f>
        <v>0</v>
      </c>
      <c r="H4" s="623">
        <f t="shared" si="0"/>
        <v>0</v>
      </c>
      <c r="I4" s="623">
        <f t="shared" si="0"/>
        <v>0</v>
      </c>
      <c r="J4" s="623">
        <f t="shared" si="0"/>
        <v>0</v>
      </c>
      <c r="K4" s="623">
        <f t="shared" si="0"/>
        <v>0</v>
      </c>
      <c r="L4" s="623">
        <f t="shared" si="0"/>
        <v>0</v>
      </c>
      <c r="M4" s="613"/>
      <c r="N4" s="613"/>
      <c r="O4" s="613"/>
      <c r="P4" s="613"/>
      <c r="Q4" s="613"/>
      <c r="R4" s="613">
        <f t="shared" ref="R4:R48" si="1">SUM(C4:Q4)</f>
        <v>0</v>
      </c>
    </row>
    <row r="5" spans="1:18" ht="15.75" x14ac:dyDescent="0.25">
      <c r="A5" s="619" t="s">
        <v>3235</v>
      </c>
      <c r="B5" s="621" t="s">
        <v>4111</v>
      </c>
      <c r="C5" s="623">
        <f>Инвестиции!F21/(1+100*'налоговые ставки'!$C$5/100)</f>
        <v>0</v>
      </c>
      <c r="D5" s="623">
        <f>Инвестиции!K21/(1+100*'налоговые ставки'!$C$5/100)</f>
        <v>0</v>
      </c>
      <c r="E5" s="623">
        <f>Инвестиции!P21/(1+100*'налоговые ставки'!$C$5/100)</f>
        <v>0</v>
      </c>
      <c r="F5" s="623">
        <f>Инвестиции!U21/(1+100*'налоговые ставки'!$C$5/100)</f>
        <v>0</v>
      </c>
      <c r="G5" s="623">
        <f>Инвестиции!Z21/(1+100*'налоговые ставки'!$C$5/100)</f>
        <v>0</v>
      </c>
      <c r="H5" s="623">
        <f>Инвестиции!AE21/(1+100*'налоговые ставки'!$C$5/100)</f>
        <v>0</v>
      </c>
      <c r="I5" s="623">
        <f>Инвестиции!AJ21/(1+100*'налоговые ставки'!$C$5/100)</f>
        <v>0</v>
      </c>
      <c r="J5" s="623">
        <f>Инвестиции!AO21/(1+100*'налоговые ставки'!$C$5/100)</f>
        <v>0</v>
      </c>
      <c r="K5" s="623">
        <f>Инвестиции!AT21/(1+100*'налоговые ставки'!$C$5/100)</f>
        <v>0</v>
      </c>
      <c r="L5" s="623">
        <f>Инвестиции!AY21/(1+100*'налоговые ставки'!$C$5/100)</f>
        <v>0</v>
      </c>
      <c r="M5" s="613"/>
      <c r="N5" s="613"/>
      <c r="O5" s="613"/>
      <c r="P5" s="613"/>
      <c r="Q5" s="613"/>
      <c r="R5" s="613">
        <f t="shared" si="1"/>
        <v>0</v>
      </c>
    </row>
    <row r="6" spans="1:18" ht="15.75" x14ac:dyDescent="0.25">
      <c r="A6" s="619" t="s">
        <v>3236</v>
      </c>
      <c r="B6" s="621" t="s">
        <v>4112</v>
      </c>
      <c r="C6" s="623">
        <f>C7+C8+C9</f>
        <v>0</v>
      </c>
      <c r="D6" s="623">
        <f t="shared" ref="D6:L6" si="2">D7+D8+D9</f>
        <v>0</v>
      </c>
      <c r="E6" s="623">
        <f t="shared" si="2"/>
        <v>0</v>
      </c>
      <c r="F6" s="623">
        <f t="shared" si="2"/>
        <v>0</v>
      </c>
      <c r="G6" s="623">
        <f t="shared" si="2"/>
        <v>0</v>
      </c>
      <c r="H6" s="623">
        <f t="shared" si="2"/>
        <v>0</v>
      </c>
      <c r="I6" s="623">
        <f t="shared" si="2"/>
        <v>0</v>
      </c>
      <c r="J6" s="623">
        <f t="shared" si="2"/>
        <v>0</v>
      </c>
      <c r="K6" s="623">
        <f t="shared" si="2"/>
        <v>0</v>
      </c>
      <c r="L6" s="623">
        <f t="shared" si="2"/>
        <v>0</v>
      </c>
      <c r="M6" s="613"/>
      <c r="N6" s="613"/>
      <c r="O6" s="613"/>
      <c r="P6" s="613"/>
      <c r="Q6" s="613"/>
      <c r="R6" s="613">
        <f t="shared" si="1"/>
        <v>0</v>
      </c>
    </row>
    <row r="7" spans="1:18" ht="15.75" x14ac:dyDescent="0.25">
      <c r="A7" s="619" t="s">
        <v>4113</v>
      </c>
      <c r="B7" s="621" t="s">
        <v>4114</v>
      </c>
      <c r="C7" s="623">
        <f>C8+C9+C10</f>
        <v>0</v>
      </c>
      <c r="D7" s="623">
        <f>Инвестиции!K23/(1+100*'налоговые ставки'!$C$5/100)</f>
        <v>0</v>
      </c>
      <c r="E7" s="623">
        <f>Инвестиции!P23/(1+100*'налоговые ставки'!$C$5/100)</f>
        <v>0</v>
      </c>
      <c r="F7" s="623">
        <f>Инвестиции!U23/(1+100*'налоговые ставки'!$C$5/100)</f>
        <v>0</v>
      </c>
      <c r="G7" s="623">
        <f>Инвестиции!Z23/(1+100*'налоговые ставки'!$C$5/100)</f>
        <v>0</v>
      </c>
      <c r="H7" s="623">
        <f>Инвестиции!AE23/(1+100*'налоговые ставки'!$C$5/100)</f>
        <v>0</v>
      </c>
      <c r="I7" s="623">
        <f>Инвестиции!AJ23/(1+100*'налоговые ставки'!$C$5/100)</f>
        <v>0</v>
      </c>
      <c r="J7" s="623">
        <f>Инвестиции!AO23/(1+100*'налоговые ставки'!$C$5/100)</f>
        <v>0</v>
      </c>
      <c r="K7" s="623">
        <f>Инвестиции!AT23/(1+100*'налоговые ставки'!$C$5/100)</f>
        <v>0</v>
      </c>
      <c r="L7" s="623">
        <f>Инвестиции!AY23/(1+100*'налоговые ставки'!$C$5/100)</f>
        <v>0</v>
      </c>
      <c r="M7" s="613"/>
      <c r="N7" s="613"/>
      <c r="O7" s="613"/>
      <c r="P7" s="613"/>
      <c r="Q7" s="613"/>
      <c r="R7" s="613">
        <f t="shared" si="1"/>
        <v>0</v>
      </c>
    </row>
    <row r="8" spans="1:18" ht="15.75" x14ac:dyDescent="0.25">
      <c r="A8" s="619" t="s">
        <v>4115</v>
      </c>
      <c r="B8" s="621" t="s">
        <v>4116</v>
      </c>
      <c r="C8" s="624"/>
      <c r="D8" s="624"/>
      <c r="E8" s="624"/>
      <c r="F8" s="624"/>
      <c r="G8" s="624"/>
      <c r="H8" s="624"/>
      <c r="I8" s="624"/>
      <c r="J8" s="624"/>
      <c r="K8" s="624"/>
      <c r="L8" s="624"/>
      <c r="M8" s="613"/>
      <c r="N8" s="613"/>
      <c r="O8" s="613"/>
      <c r="P8" s="613"/>
      <c r="Q8" s="613"/>
      <c r="R8" s="613">
        <f t="shared" si="1"/>
        <v>0</v>
      </c>
    </row>
    <row r="9" spans="1:18" ht="15.75" x14ac:dyDescent="0.25">
      <c r="A9" s="619" t="s">
        <v>4117</v>
      </c>
      <c r="B9" s="621" t="s">
        <v>4118</v>
      </c>
      <c r="C9" s="624"/>
      <c r="D9" s="624"/>
      <c r="E9" s="624"/>
      <c r="F9" s="624"/>
      <c r="G9" s="624"/>
      <c r="H9" s="624"/>
      <c r="I9" s="624"/>
      <c r="J9" s="624"/>
      <c r="K9" s="624"/>
      <c r="L9" s="624"/>
      <c r="M9" s="613"/>
      <c r="N9" s="613"/>
      <c r="O9" s="613"/>
      <c r="P9" s="613"/>
      <c r="Q9" s="613"/>
      <c r="R9" s="613">
        <f t="shared" si="1"/>
        <v>0</v>
      </c>
    </row>
    <row r="10" spans="1:18" ht="15.75" x14ac:dyDescent="0.25">
      <c r="A10" s="619" t="s">
        <v>3237</v>
      </c>
      <c r="B10" s="621" t="s">
        <v>4119</v>
      </c>
      <c r="C10" s="624"/>
      <c r="D10" s="624"/>
      <c r="E10" s="624"/>
      <c r="F10" s="624"/>
      <c r="G10" s="624"/>
      <c r="H10" s="624"/>
      <c r="I10" s="624"/>
      <c r="J10" s="624"/>
      <c r="K10" s="624"/>
      <c r="L10" s="624"/>
      <c r="M10" s="613"/>
      <c r="N10" s="613"/>
      <c r="O10" s="613"/>
      <c r="P10" s="613"/>
      <c r="Q10" s="613"/>
      <c r="R10" s="613">
        <f t="shared" si="1"/>
        <v>0</v>
      </c>
    </row>
    <row r="11" spans="1:18" ht="15.75" x14ac:dyDescent="0.25">
      <c r="A11" s="619" t="s">
        <v>4120</v>
      </c>
      <c r="B11" s="621" t="s">
        <v>4121</v>
      </c>
      <c r="C11" s="624"/>
      <c r="D11" s="624"/>
      <c r="E11" s="624"/>
      <c r="F11" s="624"/>
      <c r="G11" s="624"/>
      <c r="H11" s="624"/>
      <c r="I11" s="624"/>
      <c r="J11" s="624"/>
      <c r="K11" s="624"/>
      <c r="L11" s="624"/>
      <c r="M11" s="613"/>
      <c r="N11" s="613"/>
      <c r="O11" s="613"/>
      <c r="P11" s="613"/>
      <c r="Q11" s="613"/>
      <c r="R11" s="613">
        <f t="shared" si="1"/>
        <v>0</v>
      </c>
    </row>
    <row r="12" spans="1:18" ht="15" x14ac:dyDescent="0.2">
      <c r="A12" s="619" t="s">
        <v>1567</v>
      </c>
      <c r="B12" s="620" t="s">
        <v>4122</v>
      </c>
      <c r="C12" s="625">
        <f>'финрез с ГП'!$C$11</f>
        <v>0</v>
      </c>
      <c r="D12" s="626">
        <f>'финрез с ГП'!$H$11*1</f>
        <v>0</v>
      </c>
      <c r="E12" s="626">
        <f>'финрез с ГП'!$M$11*1</f>
        <v>0</v>
      </c>
      <c r="F12" s="626">
        <f>'финрез с ГП'!$R$11*1</f>
        <v>0</v>
      </c>
      <c r="G12" s="626">
        <f>'финрез с ГП'!$W$11*1</f>
        <v>0</v>
      </c>
      <c r="H12" s="626">
        <f>'финрез с ГП'!$AB$11*1</f>
        <v>0</v>
      </c>
      <c r="I12" s="626">
        <f>'финрез с ГП'!$AG$11*1</f>
        <v>0</v>
      </c>
      <c r="J12" s="626">
        <f>'финрез с ГП'!$AL$11*1</f>
        <v>0</v>
      </c>
      <c r="K12" s="626">
        <f>'финрез с ГП'!$AQ$11*1</f>
        <v>0</v>
      </c>
      <c r="L12" s="626">
        <f>'финрез с ГП'!$AV$11*1</f>
        <v>0</v>
      </c>
      <c r="M12" s="613"/>
      <c r="N12" s="613"/>
      <c r="O12" s="613"/>
      <c r="P12" s="613"/>
      <c r="Q12" s="613"/>
      <c r="R12" s="613">
        <f t="shared" si="1"/>
        <v>0</v>
      </c>
    </row>
    <row r="13" spans="1:18" ht="15" x14ac:dyDescent="0.2">
      <c r="A13" s="619" t="s">
        <v>1568</v>
      </c>
      <c r="B13" s="620" t="s">
        <v>4123</v>
      </c>
      <c r="C13" s="625">
        <f>'финрез с ГП'!$C$33*1</f>
        <v>0</v>
      </c>
      <c r="D13" s="626">
        <f>'финрез с ГП'!$H$33*1</f>
        <v>0</v>
      </c>
      <c r="E13" s="626">
        <f>'финрез с ГП'!$M$33*1</f>
        <v>0</v>
      </c>
      <c r="F13" s="626">
        <f>'финрез с ГП'!$R$33*1</f>
        <v>0</v>
      </c>
      <c r="G13" s="626">
        <f>'финрез с ГП'!$W$33*1</f>
        <v>0</v>
      </c>
      <c r="H13" s="626">
        <f>'финрез с ГП'!$AB$33*1</f>
        <v>0</v>
      </c>
      <c r="I13" s="626">
        <f>'финрез с ГП'!$AG$33*1</f>
        <v>0</v>
      </c>
      <c r="J13" s="626">
        <f>'финрез с ГП'!$AL$33*1</f>
        <v>0</v>
      </c>
      <c r="K13" s="626">
        <f>'финрез с ГП'!$AQ$33*1</f>
        <v>0</v>
      </c>
      <c r="L13" s="626">
        <f>'финрез с ГП'!$AV$33*1</f>
        <v>0</v>
      </c>
      <c r="M13" s="613"/>
      <c r="N13" s="613"/>
      <c r="O13" s="613"/>
      <c r="P13" s="613"/>
      <c r="Q13" s="613"/>
      <c r="R13" s="613">
        <f t="shared" si="1"/>
        <v>0</v>
      </c>
    </row>
    <row r="14" spans="1:18" ht="15" x14ac:dyDescent="0.2">
      <c r="A14" s="619" t="s">
        <v>1569</v>
      </c>
      <c r="B14" s="620" t="s">
        <v>4124</v>
      </c>
      <c r="C14" s="627" t="s">
        <v>4125</v>
      </c>
      <c r="D14" s="627" t="s">
        <v>4125</v>
      </c>
      <c r="E14" s="627" t="s">
        <v>4125</v>
      </c>
      <c r="F14" s="627" t="s">
        <v>4125</v>
      </c>
      <c r="G14" s="627" t="s">
        <v>4125</v>
      </c>
      <c r="H14" s="627" t="s">
        <v>4125</v>
      </c>
      <c r="I14" s="627" t="s">
        <v>4125</v>
      </c>
      <c r="J14" s="627" t="s">
        <v>4125</v>
      </c>
      <c r="K14" s="627" t="s">
        <v>4125</v>
      </c>
      <c r="L14" s="627" t="s">
        <v>4125</v>
      </c>
      <c r="M14" s="613" t="s">
        <v>4125</v>
      </c>
      <c r="N14" s="613" t="s">
        <v>4125</v>
      </c>
      <c r="O14" s="613" t="s">
        <v>4125</v>
      </c>
      <c r="P14" s="613" t="s">
        <v>4125</v>
      </c>
      <c r="Q14" s="613" t="s">
        <v>4125</v>
      </c>
      <c r="R14" s="613">
        <f t="shared" si="1"/>
        <v>0</v>
      </c>
    </row>
    <row r="15" spans="1:18" x14ac:dyDescent="0.2">
      <c r="A15" s="619" t="s">
        <v>4126</v>
      </c>
      <c r="B15" s="621" t="s">
        <v>4127</v>
      </c>
      <c r="C15" s="627">
        <f>'бюджэффект без ГП'!$B$10*1</f>
        <v>0</v>
      </c>
      <c r="D15" s="627">
        <f>'бюджэффект без ГП'!$C$10*1</f>
        <v>0</v>
      </c>
      <c r="E15" s="627">
        <f>'бюджэффект без ГП'!$D$10*1</f>
        <v>0</v>
      </c>
      <c r="F15" s="627">
        <f>'бюджэффект без ГП'!$E$10*1</f>
        <v>0</v>
      </c>
      <c r="G15" s="627">
        <f>'бюджэффект без ГП'!$F$10*1</f>
        <v>0</v>
      </c>
      <c r="H15" s="627">
        <f>'бюджэффект без ГП'!$G$10*1</f>
        <v>0</v>
      </c>
      <c r="I15" s="627">
        <f>'бюджэффект без ГП'!$H$10*1</f>
        <v>0</v>
      </c>
      <c r="J15" s="627">
        <f>'бюджэффект без ГП'!$I$10*1</f>
        <v>0</v>
      </c>
      <c r="K15" s="627">
        <f>'бюджэффект без ГП'!$J$10*1</f>
        <v>0</v>
      </c>
      <c r="L15" s="627">
        <f>'бюджэффект без ГП'!$K$10*1</f>
        <v>0</v>
      </c>
      <c r="M15" s="613"/>
      <c r="N15" s="613"/>
      <c r="O15" s="613"/>
      <c r="P15" s="613"/>
      <c r="Q15" s="613"/>
      <c r="R15" s="613">
        <f t="shared" si="1"/>
        <v>0</v>
      </c>
    </row>
    <row r="16" spans="1:18" x14ac:dyDescent="0.2">
      <c r="A16" s="619" t="s">
        <v>4128</v>
      </c>
      <c r="B16" s="621" t="s">
        <v>4129</v>
      </c>
      <c r="C16" s="626">
        <f>('бюджэффект с ГП'!$B$12-'бюджэффект с ГП'!$B$26)*1</f>
        <v>0</v>
      </c>
      <c r="D16" s="626">
        <f>('бюджэффект с ГП'!$C$12-'бюджэффект с ГП'!$C$26)*1</f>
        <v>0</v>
      </c>
      <c r="E16" s="626">
        <f>('бюджэффект с ГП'!$D$12-'бюджэффект с ГП'!$D$26)*1</f>
        <v>0</v>
      </c>
      <c r="F16" s="626">
        <f>('бюджэффект с ГП'!$E$12-'бюджэффект с ГП'!$E$26)*1</f>
        <v>0</v>
      </c>
      <c r="G16" s="626">
        <f>('бюджэффект с ГП'!$F$12-'бюджэффект с ГП'!$F$26)*1</f>
        <v>0</v>
      </c>
      <c r="H16" s="626">
        <f>('бюджэффект с ГП'!$G$12-'бюджэффект с ГП'!$G$26)*1</f>
        <v>0</v>
      </c>
      <c r="I16" s="626">
        <f>('бюджэффект с ГП'!$H$12-'бюджэффект с ГП'!$H$26)*1</f>
        <v>0</v>
      </c>
      <c r="J16" s="626">
        <f>('бюджэффект с ГП'!$I$12-'бюджэффект с ГП'!$I$26)*1</f>
        <v>0</v>
      </c>
      <c r="K16" s="626">
        <f>('бюджэффект с ГП'!$J$12-'бюджэффект с ГП'!$J$26)*1</f>
        <v>0</v>
      </c>
      <c r="L16" s="626">
        <f>('бюджэффект с ГП'!$K$12-'бюджэффект с ГП'!$K$26)*1</f>
        <v>0</v>
      </c>
      <c r="M16" s="613"/>
      <c r="N16" s="613"/>
      <c r="O16" s="613"/>
      <c r="P16" s="613"/>
      <c r="Q16" s="613"/>
      <c r="R16" s="613">
        <f t="shared" si="1"/>
        <v>0</v>
      </c>
    </row>
    <row r="17" spans="1:18" ht="30" x14ac:dyDescent="0.2">
      <c r="A17" s="619" t="s">
        <v>1570</v>
      </c>
      <c r="B17" s="620" t="s">
        <v>4130</v>
      </c>
      <c r="C17" s="626">
        <f>'бюджэффект с ГП'!$B$11*1</f>
        <v>0</v>
      </c>
      <c r="D17" s="626">
        <f>'бюджэффект с ГП'!$C$11*1</f>
        <v>0</v>
      </c>
      <c r="E17" s="626">
        <f>'бюджэффект с ГП'!$D$11*1</f>
        <v>0</v>
      </c>
      <c r="F17" s="626">
        <f>'бюджэффект с ГП'!$E$11*1</f>
        <v>0</v>
      </c>
      <c r="G17" s="626">
        <f>'бюджэффект с ГП'!$F$11*1</f>
        <v>0</v>
      </c>
      <c r="H17" s="626">
        <f>'бюджэффект с ГП'!$G$11*1</f>
        <v>0</v>
      </c>
      <c r="I17" s="626">
        <f>'бюджэффект с ГП'!$H$11*1</f>
        <v>0</v>
      </c>
      <c r="J17" s="626">
        <f>'бюджэффект с ГП'!$I$11*1</f>
        <v>0</v>
      </c>
      <c r="K17" s="626">
        <f>'бюджэффект с ГП'!$J$11*1</f>
        <v>0</v>
      </c>
      <c r="L17" s="626">
        <f>'бюджэффект с ГП'!$K$11*1</f>
        <v>0</v>
      </c>
      <c r="M17" s="613"/>
      <c r="N17" s="613"/>
      <c r="O17" s="613"/>
      <c r="P17" s="613"/>
      <c r="Q17" s="613"/>
      <c r="R17" s="613">
        <f t="shared" si="1"/>
        <v>0</v>
      </c>
    </row>
    <row r="18" spans="1:18" ht="15" x14ac:dyDescent="0.2">
      <c r="A18" s="619" t="s">
        <v>1571</v>
      </c>
      <c r="B18" s="620" t="s">
        <v>4131</v>
      </c>
      <c r="C18" s="627" t="s">
        <v>4125</v>
      </c>
      <c r="D18" s="627" t="s">
        <v>4125</v>
      </c>
      <c r="E18" s="627" t="s">
        <v>4125</v>
      </c>
      <c r="F18" s="627" t="s">
        <v>4125</v>
      </c>
      <c r="G18" s="627" t="s">
        <v>4125</v>
      </c>
      <c r="H18" s="627" t="s">
        <v>4125</v>
      </c>
      <c r="I18" s="627" t="s">
        <v>4125</v>
      </c>
      <c r="J18" s="627" t="s">
        <v>4125</v>
      </c>
      <c r="K18" s="627" t="s">
        <v>4125</v>
      </c>
      <c r="L18" s="627" t="s">
        <v>4125</v>
      </c>
      <c r="M18" s="613" t="s">
        <v>4125</v>
      </c>
      <c r="N18" s="613" t="s">
        <v>4125</v>
      </c>
      <c r="O18" s="613" t="s">
        <v>4125</v>
      </c>
      <c r="P18" s="613" t="s">
        <v>4125</v>
      </c>
      <c r="Q18" s="613" t="s">
        <v>4125</v>
      </c>
      <c r="R18" s="613">
        <f t="shared" si="1"/>
        <v>0</v>
      </c>
    </row>
    <row r="19" spans="1:18" x14ac:dyDescent="0.2">
      <c r="A19" s="619" t="s">
        <v>4035</v>
      </c>
      <c r="B19" s="621" t="s">
        <v>4132</v>
      </c>
      <c r="C19" s="626">
        <f>C20+C21</f>
        <v>0</v>
      </c>
      <c r="D19" s="626">
        <f t="shared" ref="D19:L19" si="3">D20+D21</f>
        <v>0</v>
      </c>
      <c r="E19" s="626">
        <f t="shared" si="3"/>
        <v>0</v>
      </c>
      <c r="F19" s="626">
        <f t="shared" si="3"/>
        <v>0</v>
      </c>
      <c r="G19" s="626">
        <f t="shared" si="3"/>
        <v>0</v>
      </c>
      <c r="H19" s="626">
        <f t="shared" si="3"/>
        <v>0</v>
      </c>
      <c r="I19" s="626">
        <f t="shared" si="3"/>
        <v>0</v>
      </c>
      <c r="J19" s="626">
        <f t="shared" si="3"/>
        <v>0</v>
      </c>
      <c r="K19" s="626">
        <f t="shared" si="3"/>
        <v>0</v>
      </c>
      <c r="L19" s="626">
        <f t="shared" si="3"/>
        <v>0</v>
      </c>
      <c r="M19" s="613"/>
      <c r="N19" s="613"/>
      <c r="O19" s="613"/>
      <c r="P19" s="613"/>
      <c r="Q19" s="613"/>
      <c r="R19" s="613">
        <f t="shared" si="1"/>
        <v>0</v>
      </c>
    </row>
    <row r="20" spans="1:18" x14ac:dyDescent="0.2">
      <c r="A20" s="619" t="s">
        <v>4133</v>
      </c>
      <c r="B20" s="621" t="s">
        <v>4134</v>
      </c>
      <c r="C20" s="626">
        <f>'финрез без ГП'!$C$32*0.03*1</f>
        <v>0</v>
      </c>
      <c r="D20" s="626">
        <f>'финрез без ГП'!$H$32*0.03*1</f>
        <v>0</v>
      </c>
      <c r="E20" s="626">
        <f>'финрез без ГП'!$M$32*0.03*1</f>
        <v>0</v>
      </c>
      <c r="F20" s="626">
        <f>'финрез без ГП'!$R$32*0.02*1</f>
        <v>0</v>
      </c>
      <c r="G20" s="626">
        <f>'финрез без ГП'!$W$32*0.02*1</f>
        <v>0</v>
      </c>
      <c r="H20" s="626">
        <f>'финрез без ГП'!$AB$32*0.02*1</f>
        <v>0</v>
      </c>
      <c r="I20" s="626">
        <f>'финрез без ГП'!$AG$32*0.02*1</f>
        <v>0</v>
      </c>
      <c r="J20" s="626">
        <f>'финрез без ГП'!$AL$32*0.02*1</f>
        <v>0</v>
      </c>
      <c r="K20" s="626">
        <f>'финрез без ГП'!$AQ$33*1*0.02</f>
        <v>0</v>
      </c>
      <c r="L20" s="626">
        <f>'финрез без ГП'!$AV$33*1*0.02</f>
        <v>0</v>
      </c>
      <c r="M20" s="613"/>
      <c r="N20" s="613"/>
      <c r="O20" s="613"/>
      <c r="P20" s="613"/>
      <c r="Q20" s="613"/>
      <c r="R20" s="613">
        <f t="shared" si="1"/>
        <v>0</v>
      </c>
    </row>
    <row r="21" spans="1:18" x14ac:dyDescent="0.2">
      <c r="A21" s="619" t="s">
        <v>4135</v>
      </c>
      <c r="B21" s="621" t="s">
        <v>4136</v>
      </c>
      <c r="C21" s="626">
        <v>0</v>
      </c>
      <c r="D21" s="626">
        <v>0</v>
      </c>
      <c r="E21" s="626">
        <v>0</v>
      </c>
      <c r="F21" s="626">
        <v>0</v>
      </c>
      <c r="G21" s="626">
        <v>0</v>
      </c>
      <c r="H21" s="626">
        <f>'финрез с ГП'!$AB$33*0.02*1</f>
        <v>0</v>
      </c>
      <c r="I21" s="626">
        <f>'финрез с ГП'!$AG$33*0.02*1</f>
        <v>0</v>
      </c>
      <c r="J21" s="626">
        <f>'финрез с ГП'!$AL$33*0.02*1</f>
        <v>0</v>
      </c>
      <c r="K21" s="626">
        <f>'финрез с ГП'!$AQ$32*1*0.02</f>
        <v>0</v>
      </c>
      <c r="L21" s="626">
        <f>'финрез с ГП'!$AV$32*1*0.02</f>
        <v>0</v>
      </c>
      <c r="M21" s="613"/>
      <c r="N21" s="613"/>
      <c r="O21" s="613"/>
      <c r="P21" s="613"/>
      <c r="Q21" s="613"/>
      <c r="R21" s="613">
        <f t="shared" si="1"/>
        <v>0</v>
      </c>
    </row>
    <row r="22" spans="1:18" x14ac:dyDescent="0.2">
      <c r="A22" s="619" t="s">
        <v>4037</v>
      </c>
      <c r="B22" s="621" t="s">
        <v>4137</v>
      </c>
      <c r="C22" s="628"/>
      <c r="D22" s="628"/>
      <c r="E22" s="628"/>
      <c r="F22" s="628"/>
      <c r="G22" s="628"/>
      <c r="H22" s="628"/>
      <c r="I22" s="628"/>
      <c r="J22" s="628"/>
      <c r="K22" s="628"/>
      <c r="L22" s="628"/>
      <c r="M22" s="613"/>
      <c r="N22" s="613"/>
      <c r="O22" s="613"/>
      <c r="P22" s="613"/>
      <c r="Q22" s="613"/>
      <c r="R22" s="613">
        <f t="shared" si="1"/>
        <v>0</v>
      </c>
    </row>
    <row r="23" spans="1:18" x14ac:dyDescent="0.2">
      <c r="A23" s="619" t="s">
        <v>4138</v>
      </c>
      <c r="B23" s="621" t="s">
        <v>4134</v>
      </c>
      <c r="C23" s="626">
        <f>'финрез без ГП'!$C$32*0.17*1</f>
        <v>0</v>
      </c>
      <c r="D23" s="626">
        <f>'финрез без ГП'!$H$32*0.17*1</f>
        <v>0</v>
      </c>
      <c r="E23" s="626">
        <f>'финрез без ГП'!$M$32*0.17*1</f>
        <v>0</v>
      </c>
      <c r="F23" s="626">
        <f>'финрез без ГП'!$M$32*1*0.18</f>
        <v>0</v>
      </c>
      <c r="G23" s="626">
        <f>'финрез без ГП'!$R$32*0.18*1</f>
        <v>0</v>
      </c>
      <c r="H23" s="626">
        <f>'финрез без ГП'!$W$32*0.18*1</f>
        <v>0</v>
      </c>
      <c r="I23" s="626">
        <f>'финрез без ГП'!$AB$32*0.18*1</f>
        <v>0</v>
      </c>
      <c r="J23" s="626">
        <f>'финрез без ГП'!$AG$32*0.18*1</f>
        <v>0</v>
      </c>
      <c r="K23" s="626">
        <f>'финрез без ГП'!$AL$32*0.18*1</f>
        <v>0</v>
      </c>
      <c r="L23" s="626">
        <f>'финрез без ГП'!$AQ$33*1*0.18</f>
        <v>0</v>
      </c>
      <c r="M23" s="613"/>
      <c r="N23" s="613"/>
      <c r="O23" s="613"/>
      <c r="P23" s="613"/>
      <c r="Q23" s="613"/>
      <c r="R23" s="613">
        <f t="shared" si="1"/>
        <v>0</v>
      </c>
    </row>
    <row r="24" spans="1:18" x14ac:dyDescent="0.2">
      <c r="A24" s="619" t="s">
        <v>4139</v>
      </c>
      <c r="B24" s="621" t="s">
        <v>4136</v>
      </c>
      <c r="C24" s="626">
        <f>'финрез с ГП'!$C$33*0.05*1</f>
        <v>0</v>
      </c>
      <c r="D24" s="626">
        <f>'финрез с ГП'!$H$33*0.05*1</f>
        <v>0</v>
      </c>
      <c r="E24" s="626">
        <f>'финрез с ГП'!$M$33*0.05*1</f>
        <v>0</v>
      </c>
      <c r="F24" s="626">
        <f>'финрез с ГП'!$M$33*1*0.05</f>
        <v>0</v>
      </c>
      <c r="G24" s="626">
        <f>'финрез с ГП'!$R$33*0.05*1</f>
        <v>0</v>
      </c>
      <c r="H24" s="626">
        <f>'финрез без ГП'!$W$32*0.1*1</f>
        <v>0</v>
      </c>
      <c r="I24" s="626">
        <f>'финрез без ГП'!$AB$32*0.1*1</f>
        <v>0</v>
      </c>
      <c r="J24" s="626">
        <f>'финрез без ГП'!$AG$32*0.1*1</f>
        <v>0</v>
      </c>
      <c r="K24" s="626">
        <f>'финрез без ГП'!$AL$32*0.1*1</f>
        <v>0</v>
      </c>
      <c r="L24" s="626">
        <f>'финрез без ГП'!$AQ$33*1*0.1</f>
        <v>0</v>
      </c>
      <c r="M24" s="613"/>
      <c r="N24" s="613"/>
      <c r="O24" s="613"/>
      <c r="P24" s="613"/>
      <c r="Q24" s="613"/>
      <c r="R24" s="613">
        <f t="shared" si="1"/>
        <v>0</v>
      </c>
    </row>
    <row r="25" spans="1:18" ht="15" x14ac:dyDescent="0.2">
      <c r="A25" s="619" t="s">
        <v>1572</v>
      </c>
      <c r="B25" s="620" t="s">
        <v>4140</v>
      </c>
      <c r="C25" s="628" t="s">
        <v>4125</v>
      </c>
      <c r="D25" s="628" t="s">
        <v>4125</v>
      </c>
      <c r="E25" s="628" t="s">
        <v>4125</v>
      </c>
      <c r="F25" s="628" t="s">
        <v>4125</v>
      </c>
      <c r="G25" s="628" t="s">
        <v>4125</v>
      </c>
      <c r="H25" s="628" t="s">
        <v>4125</v>
      </c>
      <c r="I25" s="628" t="s">
        <v>4125</v>
      </c>
      <c r="J25" s="628" t="s">
        <v>4125</v>
      </c>
      <c r="K25" s="628" t="s">
        <v>4125</v>
      </c>
      <c r="L25" s="628" t="s">
        <v>4125</v>
      </c>
      <c r="M25" s="613" t="s">
        <v>4125</v>
      </c>
      <c r="N25" s="613" t="s">
        <v>4125</v>
      </c>
      <c r="O25" s="613" t="s">
        <v>4125</v>
      </c>
      <c r="P25" s="613" t="s">
        <v>4125</v>
      </c>
      <c r="Q25" s="613" t="s">
        <v>4125</v>
      </c>
      <c r="R25" s="613">
        <f t="shared" si="1"/>
        <v>0</v>
      </c>
    </row>
    <row r="26" spans="1:18" x14ac:dyDescent="0.2">
      <c r="A26" s="619" t="s">
        <v>1602</v>
      </c>
      <c r="B26" s="621" t="s">
        <v>4141</v>
      </c>
      <c r="C26" s="626">
        <f>'бюджэффект с ГП'!$B$13*1*0.4</f>
        <v>0</v>
      </c>
      <c r="D26" s="626">
        <f>'бюджэффект с ГП'!$C$13*1*0.4</f>
        <v>0</v>
      </c>
      <c r="E26" s="626">
        <f>'бюджэффект с ГП'!$D$13*1*0.4</f>
        <v>0</v>
      </c>
      <c r="F26" s="626">
        <f>'бюджэффект с ГП'!$E$13*1*0.4</f>
        <v>0</v>
      </c>
      <c r="G26" s="626">
        <f>'бюджэффект с ГП'!$F$13*1*0.4</f>
        <v>0</v>
      </c>
      <c r="H26" s="626">
        <f>'бюджэффект с ГП'!$G$13*1*0.4</f>
        <v>0</v>
      </c>
      <c r="I26" s="626">
        <f>'бюджэффект с ГП'!$H$13*1*0.4</f>
        <v>0</v>
      </c>
      <c r="J26" s="626">
        <f>'бюджэффект с ГП'!$I$13*1*0.4</f>
        <v>0</v>
      </c>
      <c r="K26" s="626">
        <f>'бюджэффект с ГП'!$J$13*1*0.4</f>
        <v>0</v>
      </c>
      <c r="L26" s="626">
        <f>'бюджэффект с ГП'!$K$13*1*0.4</f>
        <v>0</v>
      </c>
      <c r="M26" s="613"/>
      <c r="N26" s="613"/>
      <c r="O26" s="613"/>
      <c r="P26" s="613"/>
      <c r="Q26" s="613"/>
      <c r="R26" s="613">
        <f t="shared" si="1"/>
        <v>0</v>
      </c>
    </row>
    <row r="27" spans="1:18" x14ac:dyDescent="0.2">
      <c r="A27" s="619" t="s">
        <v>1603</v>
      </c>
      <c r="B27" s="621" t="s">
        <v>4142</v>
      </c>
      <c r="C27" s="628">
        <f>0.6*C26/0.4</f>
        <v>0</v>
      </c>
      <c r="D27" s="628">
        <f t="shared" ref="D27:L27" si="4">0.6*D26/0.4</f>
        <v>0</v>
      </c>
      <c r="E27" s="628">
        <f t="shared" si="4"/>
        <v>0</v>
      </c>
      <c r="F27" s="628">
        <f t="shared" si="4"/>
        <v>0</v>
      </c>
      <c r="G27" s="628">
        <f t="shared" si="4"/>
        <v>0</v>
      </c>
      <c r="H27" s="628">
        <f t="shared" si="4"/>
        <v>0</v>
      </c>
      <c r="I27" s="628">
        <f t="shared" si="4"/>
        <v>0</v>
      </c>
      <c r="J27" s="628">
        <f t="shared" si="4"/>
        <v>0</v>
      </c>
      <c r="K27" s="628">
        <f t="shared" si="4"/>
        <v>0</v>
      </c>
      <c r="L27" s="628">
        <f t="shared" si="4"/>
        <v>0</v>
      </c>
      <c r="M27" s="613"/>
      <c r="N27" s="613"/>
      <c r="O27" s="613"/>
      <c r="P27" s="613"/>
      <c r="Q27" s="613"/>
      <c r="R27" s="613">
        <f t="shared" si="1"/>
        <v>0</v>
      </c>
    </row>
    <row r="28" spans="1:18" ht="15" x14ac:dyDescent="0.2">
      <c r="A28" s="619" t="s">
        <v>1863</v>
      </c>
      <c r="B28" s="620" t="s">
        <v>4143</v>
      </c>
      <c r="C28" s="627" t="s">
        <v>4125</v>
      </c>
      <c r="D28" s="627" t="s">
        <v>4125</v>
      </c>
      <c r="E28" s="627" t="s">
        <v>4125</v>
      </c>
      <c r="F28" s="627" t="s">
        <v>4125</v>
      </c>
      <c r="G28" s="627" t="s">
        <v>4125</v>
      </c>
      <c r="H28" s="627" t="s">
        <v>4125</v>
      </c>
      <c r="I28" s="627" t="s">
        <v>4125</v>
      </c>
      <c r="J28" s="627" t="s">
        <v>4125</v>
      </c>
      <c r="K28" s="627" t="s">
        <v>4125</v>
      </c>
      <c r="L28" s="627" t="s">
        <v>4125</v>
      </c>
      <c r="M28" s="613" t="s">
        <v>4125</v>
      </c>
      <c r="N28" s="613" t="s">
        <v>4125</v>
      </c>
      <c r="O28" s="613" t="s">
        <v>4125</v>
      </c>
      <c r="P28" s="613" t="s">
        <v>4125</v>
      </c>
      <c r="Q28" s="613" t="s">
        <v>4125</v>
      </c>
      <c r="R28" s="613">
        <f t="shared" si="1"/>
        <v>0</v>
      </c>
    </row>
    <row r="29" spans="1:18" x14ac:dyDescent="0.2">
      <c r="A29" s="619" t="s">
        <v>4049</v>
      </c>
      <c r="B29" s="621" t="s">
        <v>4134</v>
      </c>
      <c r="C29" s="627">
        <v>0</v>
      </c>
      <c r="D29" s="627">
        <v>0</v>
      </c>
      <c r="E29" s="627">
        <v>0</v>
      </c>
      <c r="F29" s="627">
        <v>0</v>
      </c>
      <c r="G29" s="627">
        <v>0</v>
      </c>
      <c r="H29" s="627">
        <v>0</v>
      </c>
      <c r="I29" s="627">
        <v>0</v>
      </c>
      <c r="J29" s="627">
        <v>0</v>
      </c>
      <c r="K29" s="627">
        <v>0</v>
      </c>
      <c r="L29" s="627">
        <v>0</v>
      </c>
      <c r="M29" s="613"/>
      <c r="N29" s="613"/>
      <c r="O29" s="613"/>
      <c r="P29" s="613"/>
      <c r="Q29" s="613"/>
      <c r="R29" s="613">
        <f t="shared" si="1"/>
        <v>0</v>
      </c>
    </row>
    <row r="30" spans="1:18" x14ac:dyDescent="0.2">
      <c r="A30" s="619" t="s">
        <v>4144</v>
      </c>
      <c r="B30" s="621" t="s">
        <v>4136</v>
      </c>
      <c r="C30" s="627">
        <v>0</v>
      </c>
      <c r="D30" s="627">
        <v>0</v>
      </c>
      <c r="E30" s="627">
        <v>0</v>
      </c>
      <c r="F30" s="627">
        <v>0</v>
      </c>
      <c r="G30" s="627">
        <v>0</v>
      </c>
      <c r="H30" s="627">
        <v>0</v>
      </c>
      <c r="I30" s="627">
        <v>0</v>
      </c>
      <c r="J30" s="627">
        <v>0</v>
      </c>
      <c r="K30" s="627">
        <v>0</v>
      </c>
      <c r="L30" s="627">
        <v>0</v>
      </c>
      <c r="M30" s="613"/>
      <c r="N30" s="613"/>
      <c r="O30" s="613"/>
      <c r="P30" s="613"/>
      <c r="Q30" s="613"/>
      <c r="R30" s="613">
        <f t="shared" si="1"/>
        <v>0</v>
      </c>
    </row>
    <row r="31" spans="1:18" ht="15" x14ac:dyDescent="0.2">
      <c r="A31" s="619" t="s">
        <v>1864</v>
      </c>
      <c r="B31" s="620" t="s">
        <v>4145</v>
      </c>
      <c r="C31" s="627" t="s">
        <v>4125</v>
      </c>
      <c r="D31" s="627" t="s">
        <v>4125</v>
      </c>
      <c r="E31" s="627" t="s">
        <v>4125</v>
      </c>
      <c r="F31" s="627" t="s">
        <v>4125</v>
      </c>
      <c r="G31" s="627" t="s">
        <v>4125</v>
      </c>
      <c r="H31" s="627" t="s">
        <v>4125</v>
      </c>
      <c r="I31" s="627" t="s">
        <v>4125</v>
      </c>
      <c r="J31" s="627" t="s">
        <v>4125</v>
      </c>
      <c r="K31" s="627" t="s">
        <v>4125</v>
      </c>
      <c r="L31" s="627" t="s">
        <v>4125</v>
      </c>
      <c r="M31" s="613" t="s">
        <v>4125</v>
      </c>
      <c r="N31" s="613" t="s">
        <v>4125</v>
      </c>
      <c r="O31" s="613" t="s">
        <v>4125</v>
      </c>
      <c r="P31" s="613" t="s">
        <v>4125</v>
      </c>
      <c r="Q31" s="613" t="s">
        <v>4125</v>
      </c>
      <c r="R31" s="613">
        <f t="shared" si="1"/>
        <v>0</v>
      </c>
    </row>
    <row r="32" spans="1:18" x14ac:dyDescent="0.2">
      <c r="A32" s="619" t="s">
        <v>1026</v>
      </c>
      <c r="B32" s="621" t="s">
        <v>4134</v>
      </c>
      <c r="C32" s="627">
        <v>0</v>
      </c>
      <c r="D32" s="627">
        <v>0</v>
      </c>
      <c r="E32" s="627">
        <v>0</v>
      </c>
      <c r="F32" s="627">
        <v>0</v>
      </c>
      <c r="G32" s="627">
        <v>0</v>
      </c>
      <c r="H32" s="627">
        <v>0</v>
      </c>
      <c r="I32" s="627">
        <v>0</v>
      </c>
      <c r="J32" s="627">
        <v>0</v>
      </c>
      <c r="K32" s="627">
        <v>0</v>
      </c>
      <c r="L32" s="627">
        <v>0</v>
      </c>
      <c r="M32" s="613"/>
      <c r="N32" s="613"/>
      <c r="O32" s="613"/>
      <c r="P32" s="613"/>
      <c r="Q32" s="613"/>
      <c r="R32" s="613">
        <f t="shared" si="1"/>
        <v>0</v>
      </c>
    </row>
    <row r="33" spans="1:18" x14ac:dyDescent="0.2">
      <c r="A33" s="619" t="s">
        <v>1041</v>
      </c>
      <c r="B33" s="621" t="s">
        <v>4136</v>
      </c>
      <c r="C33" s="627">
        <v>0</v>
      </c>
      <c r="D33" s="627">
        <v>0</v>
      </c>
      <c r="E33" s="627">
        <v>0</v>
      </c>
      <c r="F33" s="627">
        <v>0</v>
      </c>
      <c r="G33" s="627">
        <v>0</v>
      </c>
      <c r="H33" s="627">
        <v>0</v>
      </c>
      <c r="I33" s="627">
        <v>0</v>
      </c>
      <c r="J33" s="627">
        <v>0</v>
      </c>
      <c r="K33" s="627">
        <v>0</v>
      </c>
      <c r="L33" s="627">
        <v>0</v>
      </c>
      <c r="M33" s="613"/>
      <c r="N33" s="613"/>
      <c r="O33" s="613"/>
      <c r="P33" s="613"/>
      <c r="Q33" s="613"/>
      <c r="R33" s="613">
        <f t="shared" si="1"/>
        <v>0</v>
      </c>
    </row>
    <row r="34" spans="1:18" ht="15" x14ac:dyDescent="0.2">
      <c r="A34" s="619" t="s">
        <v>1865</v>
      </c>
      <c r="B34" s="620" t="s">
        <v>4146</v>
      </c>
      <c r="C34" s="627">
        <v>0</v>
      </c>
      <c r="D34" s="627">
        <v>0</v>
      </c>
      <c r="E34" s="627">
        <v>0</v>
      </c>
      <c r="F34" s="627">
        <v>0</v>
      </c>
      <c r="G34" s="627">
        <v>0</v>
      </c>
      <c r="H34" s="627">
        <v>0</v>
      </c>
      <c r="I34" s="627">
        <v>0</v>
      </c>
      <c r="J34" s="627">
        <v>0</v>
      </c>
      <c r="K34" s="627">
        <v>0</v>
      </c>
      <c r="L34" s="627">
        <v>0</v>
      </c>
      <c r="M34" s="613"/>
      <c r="N34" s="613"/>
      <c r="O34" s="613"/>
      <c r="P34" s="613"/>
      <c r="Q34" s="613"/>
      <c r="R34" s="613">
        <f t="shared" si="1"/>
        <v>0</v>
      </c>
    </row>
    <row r="35" spans="1:18" ht="15" x14ac:dyDescent="0.25">
      <c r="A35" s="825" t="s">
        <v>4147</v>
      </c>
      <c r="B35" s="825"/>
      <c r="C35" s="825"/>
      <c r="D35" s="825"/>
      <c r="E35" s="825"/>
      <c r="F35" s="825"/>
      <c r="G35" s="825"/>
      <c r="H35" s="825"/>
      <c r="I35" s="825"/>
      <c r="J35" s="825"/>
      <c r="K35" s="825"/>
      <c r="L35" s="825"/>
      <c r="M35" s="825"/>
      <c r="N35" s="825"/>
      <c r="O35" s="825"/>
      <c r="P35" s="825"/>
      <c r="Q35" s="825"/>
      <c r="R35" s="825"/>
    </row>
    <row r="36" spans="1:18" ht="25.5" x14ac:dyDescent="0.2">
      <c r="A36" s="619" t="s">
        <v>2702</v>
      </c>
      <c r="B36" s="622" t="s">
        <v>4148</v>
      </c>
      <c r="C36" s="612">
        <f>C15-C16</f>
        <v>0</v>
      </c>
      <c r="D36" s="612">
        <f t="shared" ref="D36:Q36" si="5">D15-D16</f>
        <v>0</v>
      </c>
      <c r="E36" s="612">
        <f t="shared" si="5"/>
        <v>0</v>
      </c>
      <c r="F36" s="612">
        <f t="shared" si="5"/>
        <v>0</v>
      </c>
      <c r="G36" s="612">
        <f t="shared" si="5"/>
        <v>0</v>
      </c>
      <c r="H36" s="612">
        <f t="shared" si="5"/>
        <v>0</v>
      </c>
      <c r="I36" s="612">
        <f t="shared" si="5"/>
        <v>0</v>
      </c>
      <c r="J36" s="612">
        <f t="shared" si="5"/>
        <v>0</v>
      </c>
      <c r="K36" s="612">
        <f t="shared" si="5"/>
        <v>0</v>
      </c>
      <c r="L36" s="612">
        <f t="shared" si="5"/>
        <v>0</v>
      </c>
      <c r="M36" s="612">
        <f t="shared" si="5"/>
        <v>0</v>
      </c>
      <c r="N36" s="612">
        <f t="shared" si="5"/>
        <v>0</v>
      </c>
      <c r="O36" s="612">
        <f t="shared" si="5"/>
        <v>0</v>
      </c>
      <c r="P36" s="612">
        <f t="shared" si="5"/>
        <v>0</v>
      </c>
      <c r="Q36" s="612">
        <f t="shared" si="5"/>
        <v>0</v>
      </c>
      <c r="R36" s="613">
        <f t="shared" si="1"/>
        <v>0</v>
      </c>
    </row>
    <row r="37" spans="1:18" ht="25.5" x14ac:dyDescent="0.2">
      <c r="A37" s="619" t="s">
        <v>2714</v>
      </c>
      <c r="B37" s="622" t="s">
        <v>4149</v>
      </c>
      <c r="C37" s="612">
        <f>C17+C20</f>
        <v>0</v>
      </c>
      <c r="D37" s="612">
        <f t="shared" ref="D37:Q37" si="6">D17+D20</f>
        <v>0</v>
      </c>
      <c r="E37" s="612">
        <f t="shared" si="6"/>
        <v>0</v>
      </c>
      <c r="F37" s="612">
        <f t="shared" si="6"/>
        <v>0</v>
      </c>
      <c r="G37" s="612">
        <f t="shared" si="6"/>
        <v>0</v>
      </c>
      <c r="H37" s="612">
        <f t="shared" si="6"/>
        <v>0</v>
      </c>
      <c r="I37" s="612">
        <f t="shared" si="6"/>
        <v>0</v>
      </c>
      <c r="J37" s="612">
        <f t="shared" si="6"/>
        <v>0</v>
      </c>
      <c r="K37" s="612">
        <f t="shared" si="6"/>
        <v>0</v>
      </c>
      <c r="L37" s="612">
        <f t="shared" si="6"/>
        <v>0</v>
      </c>
      <c r="M37" s="612">
        <f t="shared" si="6"/>
        <v>0</v>
      </c>
      <c r="N37" s="612">
        <f t="shared" si="6"/>
        <v>0</v>
      </c>
      <c r="O37" s="612">
        <f t="shared" si="6"/>
        <v>0</v>
      </c>
      <c r="P37" s="612">
        <f t="shared" si="6"/>
        <v>0</v>
      </c>
      <c r="Q37" s="612">
        <f t="shared" si="6"/>
        <v>0</v>
      </c>
      <c r="R37" s="613">
        <f t="shared" si="1"/>
        <v>0</v>
      </c>
    </row>
    <row r="38" spans="1:18" ht="25.5" x14ac:dyDescent="0.2">
      <c r="A38" s="619" t="s">
        <v>2754</v>
      </c>
      <c r="B38" s="622" t="s">
        <v>4150</v>
      </c>
      <c r="C38" s="612">
        <f>C17+C21</f>
        <v>0</v>
      </c>
      <c r="D38" s="612">
        <f t="shared" ref="D38:Q38" si="7">D17+D21</f>
        <v>0</v>
      </c>
      <c r="E38" s="612">
        <f t="shared" si="7"/>
        <v>0</v>
      </c>
      <c r="F38" s="612">
        <f t="shared" si="7"/>
        <v>0</v>
      </c>
      <c r="G38" s="612">
        <f t="shared" si="7"/>
        <v>0</v>
      </c>
      <c r="H38" s="612">
        <f t="shared" si="7"/>
        <v>0</v>
      </c>
      <c r="I38" s="612">
        <f t="shared" si="7"/>
        <v>0</v>
      </c>
      <c r="J38" s="612">
        <f t="shared" si="7"/>
        <v>0</v>
      </c>
      <c r="K38" s="612">
        <f t="shared" si="7"/>
        <v>0</v>
      </c>
      <c r="L38" s="612">
        <f t="shared" si="7"/>
        <v>0</v>
      </c>
      <c r="M38" s="612">
        <f t="shared" si="7"/>
        <v>0</v>
      </c>
      <c r="N38" s="612">
        <f t="shared" si="7"/>
        <v>0</v>
      </c>
      <c r="O38" s="612">
        <f t="shared" si="7"/>
        <v>0</v>
      </c>
      <c r="P38" s="612">
        <f t="shared" si="7"/>
        <v>0</v>
      </c>
      <c r="Q38" s="612">
        <f t="shared" si="7"/>
        <v>0</v>
      </c>
      <c r="R38" s="613">
        <f t="shared" si="1"/>
        <v>0</v>
      </c>
    </row>
    <row r="39" spans="1:18" ht="25.5" x14ac:dyDescent="0.2">
      <c r="A39" s="619" t="s">
        <v>2952</v>
      </c>
      <c r="B39" s="622" t="s">
        <v>4151</v>
      </c>
      <c r="C39" s="612">
        <f>C37-C38+C36</f>
        <v>0</v>
      </c>
      <c r="D39" s="612">
        <f t="shared" ref="D39:Q39" si="8">D37-D38+D36</f>
        <v>0</v>
      </c>
      <c r="E39" s="612">
        <f t="shared" si="8"/>
        <v>0</v>
      </c>
      <c r="F39" s="612">
        <f t="shared" si="8"/>
        <v>0</v>
      </c>
      <c r="G39" s="612">
        <f t="shared" si="8"/>
        <v>0</v>
      </c>
      <c r="H39" s="612">
        <f t="shared" si="8"/>
        <v>0</v>
      </c>
      <c r="I39" s="612">
        <f t="shared" si="8"/>
        <v>0</v>
      </c>
      <c r="J39" s="612">
        <f t="shared" si="8"/>
        <v>0</v>
      </c>
      <c r="K39" s="612">
        <f t="shared" si="8"/>
        <v>0</v>
      </c>
      <c r="L39" s="612">
        <f t="shared" si="8"/>
        <v>0</v>
      </c>
      <c r="M39" s="612">
        <f t="shared" si="8"/>
        <v>0</v>
      </c>
      <c r="N39" s="612">
        <f t="shared" si="8"/>
        <v>0</v>
      </c>
      <c r="O39" s="612">
        <f t="shared" si="8"/>
        <v>0</v>
      </c>
      <c r="P39" s="612">
        <f t="shared" si="8"/>
        <v>0</v>
      </c>
      <c r="Q39" s="612">
        <f t="shared" si="8"/>
        <v>0</v>
      </c>
      <c r="R39" s="613">
        <f t="shared" si="1"/>
        <v>0</v>
      </c>
    </row>
    <row r="40" spans="1:18" ht="25.5" x14ac:dyDescent="0.2">
      <c r="A40" s="619" t="s">
        <v>725</v>
      </c>
      <c r="B40" s="622" t="s">
        <v>4152</v>
      </c>
      <c r="C40" s="612">
        <f>C38-C39</f>
        <v>0</v>
      </c>
      <c r="D40" s="612">
        <f t="shared" ref="D40:Q40" si="9">D38-D39</f>
        <v>0</v>
      </c>
      <c r="E40" s="612">
        <f t="shared" si="9"/>
        <v>0</v>
      </c>
      <c r="F40" s="612">
        <f t="shared" si="9"/>
        <v>0</v>
      </c>
      <c r="G40" s="612">
        <f t="shared" si="9"/>
        <v>0</v>
      </c>
      <c r="H40" s="612">
        <f t="shared" si="9"/>
        <v>0</v>
      </c>
      <c r="I40" s="612">
        <f t="shared" si="9"/>
        <v>0</v>
      </c>
      <c r="J40" s="612">
        <f t="shared" si="9"/>
        <v>0</v>
      </c>
      <c r="K40" s="612">
        <f t="shared" si="9"/>
        <v>0</v>
      </c>
      <c r="L40" s="612">
        <f t="shared" si="9"/>
        <v>0</v>
      </c>
      <c r="M40" s="612">
        <f t="shared" si="9"/>
        <v>0</v>
      </c>
      <c r="N40" s="612">
        <f t="shared" si="9"/>
        <v>0</v>
      </c>
      <c r="O40" s="612">
        <f t="shared" si="9"/>
        <v>0</v>
      </c>
      <c r="P40" s="612">
        <f t="shared" si="9"/>
        <v>0</v>
      </c>
      <c r="Q40" s="612">
        <f t="shared" si="9"/>
        <v>0</v>
      </c>
      <c r="R40" s="613">
        <f t="shared" si="1"/>
        <v>0</v>
      </c>
    </row>
    <row r="41" spans="1:18" ht="38.25" x14ac:dyDescent="0.2">
      <c r="A41" s="619" t="s">
        <v>2424</v>
      </c>
      <c r="B41" s="622" t="s">
        <v>4153</v>
      </c>
      <c r="C41" s="612">
        <f>C23+C26+C29+C34</f>
        <v>0</v>
      </c>
      <c r="D41" s="612">
        <f t="shared" ref="D41:Q41" si="10">D23+D26+D29+D34</f>
        <v>0</v>
      </c>
      <c r="E41" s="612">
        <f t="shared" si="10"/>
        <v>0</v>
      </c>
      <c r="F41" s="612">
        <f t="shared" si="10"/>
        <v>0</v>
      </c>
      <c r="G41" s="612">
        <f t="shared" si="10"/>
        <v>0</v>
      </c>
      <c r="H41" s="612">
        <f t="shared" si="10"/>
        <v>0</v>
      </c>
      <c r="I41" s="612">
        <f t="shared" si="10"/>
        <v>0</v>
      </c>
      <c r="J41" s="612">
        <f t="shared" si="10"/>
        <v>0</v>
      </c>
      <c r="K41" s="612">
        <f t="shared" si="10"/>
        <v>0</v>
      </c>
      <c r="L41" s="612">
        <f t="shared" si="10"/>
        <v>0</v>
      </c>
      <c r="M41" s="612">
        <f t="shared" si="10"/>
        <v>0</v>
      </c>
      <c r="N41" s="612">
        <f t="shared" si="10"/>
        <v>0</v>
      </c>
      <c r="O41" s="612">
        <f t="shared" si="10"/>
        <v>0</v>
      </c>
      <c r="P41" s="612">
        <f t="shared" si="10"/>
        <v>0</v>
      </c>
      <c r="Q41" s="612">
        <f t="shared" si="10"/>
        <v>0</v>
      </c>
      <c r="R41" s="613">
        <f t="shared" si="1"/>
        <v>0</v>
      </c>
    </row>
    <row r="42" spans="1:18" ht="25.5" x14ac:dyDescent="0.2">
      <c r="A42" s="619" t="s">
        <v>2564</v>
      </c>
      <c r="B42" s="622" t="s">
        <v>4154</v>
      </c>
      <c r="C42" s="612">
        <f>C24+C26+C30+C34</f>
        <v>0</v>
      </c>
      <c r="D42" s="612">
        <f t="shared" ref="D42:Q42" si="11">D24+D26+D30+D34</f>
        <v>0</v>
      </c>
      <c r="E42" s="612">
        <f t="shared" si="11"/>
        <v>0</v>
      </c>
      <c r="F42" s="612">
        <f t="shared" si="11"/>
        <v>0</v>
      </c>
      <c r="G42" s="612">
        <f t="shared" si="11"/>
        <v>0</v>
      </c>
      <c r="H42" s="612">
        <f t="shared" si="11"/>
        <v>0</v>
      </c>
      <c r="I42" s="612">
        <f t="shared" si="11"/>
        <v>0</v>
      </c>
      <c r="J42" s="612">
        <f t="shared" si="11"/>
        <v>0</v>
      </c>
      <c r="K42" s="612">
        <f t="shared" si="11"/>
        <v>0</v>
      </c>
      <c r="L42" s="612">
        <f t="shared" si="11"/>
        <v>0</v>
      </c>
      <c r="M42" s="612">
        <f t="shared" si="11"/>
        <v>0</v>
      </c>
      <c r="N42" s="612">
        <f t="shared" si="11"/>
        <v>0</v>
      </c>
      <c r="O42" s="612">
        <f t="shared" si="11"/>
        <v>0</v>
      </c>
      <c r="P42" s="612">
        <f t="shared" si="11"/>
        <v>0</v>
      </c>
      <c r="Q42" s="612">
        <f t="shared" si="11"/>
        <v>0</v>
      </c>
      <c r="R42" s="613">
        <f t="shared" si="1"/>
        <v>0</v>
      </c>
    </row>
    <row r="43" spans="1:18" ht="25.5" x14ac:dyDescent="0.2">
      <c r="A43" s="619" t="s">
        <v>3052</v>
      </c>
      <c r="B43" s="622" t="s">
        <v>4155</v>
      </c>
      <c r="C43" s="612">
        <f>C41-C42</f>
        <v>0</v>
      </c>
      <c r="D43" s="612">
        <f t="shared" ref="D43:Q44" si="12">D41-D42</f>
        <v>0</v>
      </c>
      <c r="E43" s="612">
        <f t="shared" si="12"/>
        <v>0</v>
      </c>
      <c r="F43" s="612">
        <f t="shared" si="12"/>
        <v>0</v>
      </c>
      <c r="G43" s="612">
        <f t="shared" si="12"/>
        <v>0</v>
      </c>
      <c r="H43" s="612">
        <f t="shared" si="12"/>
        <v>0</v>
      </c>
      <c r="I43" s="612">
        <f t="shared" si="12"/>
        <v>0</v>
      </c>
      <c r="J43" s="612">
        <f t="shared" si="12"/>
        <v>0</v>
      </c>
      <c r="K43" s="612">
        <f t="shared" si="12"/>
        <v>0</v>
      </c>
      <c r="L43" s="612">
        <f t="shared" si="12"/>
        <v>0</v>
      </c>
      <c r="M43" s="612">
        <f t="shared" si="12"/>
        <v>0</v>
      </c>
      <c r="N43" s="612">
        <f t="shared" si="12"/>
        <v>0</v>
      </c>
      <c r="O43" s="612">
        <f t="shared" si="12"/>
        <v>0</v>
      </c>
      <c r="P43" s="612">
        <f t="shared" si="12"/>
        <v>0</v>
      </c>
      <c r="Q43" s="612">
        <f t="shared" si="12"/>
        <v>0</v>
      </c>
      <c r="R43" s="613">
        <f t="shared" si="1"/>
        <v>0</v>
      </c>
    </row>
    <row r="44" spans="1:18" x14ac:dyDescent="0.2">
      <c r="A44" s="619" t="s">
        <v>3063</v>
      </c>
      <c r="B44" s="622" t="s">
        <v>4156</v>
      </c>
      <c r="C44" s="612">
        <f>C42-C43</f>
        <v>0</v>
      </c>
      <c r="D44" s="612">
        <f t="shared" si="12"/>
        <v>0</v>
      </c>
      <c r="E44" s="612">
        <f t="shared" si="12"/>
        <v>0</v>
      </c>
      <c r="F44" s="612">
        <f t="shared" si="12"/>
        <v>0</v>
      </c>
      <c r="G44" s="612">
        <f t="shared" si="12"/>
        <v>0</v>
      </c>
      <c r="H44" s="612">
        <f t="shared" si="12"/>
        <v>0</v>
      </c>
      <c r="I44" s="612">
        <f t="shared" si="12"/>
        <v>0</v>
      </c>
      <c r="J44" s="612">
        <f t="shared" si="12"/>
        <v>0</v>
      </c>
      <c r="K44" s="612">
        <f t="shared" si="12"/>
        <v>0</v>
      </c>
      <c r="L44" s="612">
        <f t="shared" si="12"/>
        <v>0</v>
      </c>
      <c r="M44" s="612">
        <f t="shared" si="12"/>
        <v>0</v>
      </c>
      <c r="N44" s="612">
        <f t="shared" si="12"/>
        <v>0</v>
      </c>
      <c r="O44" s="612">
        <f t="shared" si="12"/>
        <v>0</v>
      </c>
      <c r="P44" s="612">
        <f t="shared" si="12"/>
        <v>0</v>
      </c>
      <c r="Q44" s="612">
        <f t="shared" si="12"/>
        <v>0</v>
      </c>
      <c r="R44" s="613">
        <f t="shared" si="1"/>
        <v>0</v>
      </c>
    </row>
    <row r="45" spans="1:18" ht="38.25" x14ac:dyDescent="0.2">
      <c r="A45" s="619" t="s">
        <v>3259</v>
      </c>
      <c r="B45" s="622" t="s">
        <v>4157</v>
      </c>
      <c r="C45" s="612">
        <f>C27+C32</f>
        <v>0</v>
      </c>
      <c r="D45" s="612">
        <f t="shared" ref="D45:Q45" si="13">D27+D32</f>
        <v>0</v>
      </c>
      <c r="E45" s="612">
        <f t="shared" si="13"/>
        <v>0</v>
      </c>
      <c r="F45" s="612">
        <f t="shared" si="13"/>
        <v>0</v>
      </c>
      <c r="G45" s="612">
        <f t="shared" si="13"/>
        <v>0</v>
      </c>
      <c r="H45" s="612">
        <f t="shared" si="13"/>
        <v>0</v>
      </c>
      <c r="I45" s="612">
        <f t="shared" si="13"/>
        <v>0</v>
      </c>
      <c r="J45" s="612">
        <f t="shared" si="13"/>
        <v>0</v>
      </c>
      <c r="K45" s="612">
        <f t="shared" si="13"/>
        <v>0</v>
      </c>
      <c r="L45" s="612">
        <f t="shared" si="13"/>
        <v>0</v>
      </c>
      <c r="M45" s="612">
        <f t="shared" si="13"/>
        <v>0</v>
      </c>
      <c r="N45" s="612">
        <f t="shared" si="13"/>
        <v>0</v>
      </c>
      <c r="O45" s="612">
        <f t="shared" si="13"/>
        <v>0</v>
      </c>
      <c r="P45" s="612">
        <f t="shared" si="13"/>
        <v>0</v>
      </c>
      <c r="Q45" s="612">
        <f t="shared" si="13"/>
        <v>0</v>
      </c>
      <c r="R45" s="613">
        <f t="shared" si="1"/>
        <v>0</v>
      </c>
    </row>
    <row r="46" spans="1:18" ht="38.25" x14ac:dyDescent="0.2">
      <c r="A46" s="619" t="s">
        <v>1640</v>
      </c>
      <c r="B46" s="622" t="s">
        <v>4158</v>
      </c>
      <c r="C46" s="612">
        <f>C27+C33</f>
        <v>0</v>
      </c>
      <c r="D46" s="612">
        <f t="shared" ref="D46:Q46" si="14">D27+D33</f>
        <v>0</v>
      </c>
      <c r="E46" s="612">
        <f t="shared" si="14"/>
        <v>0</v>
      </c>
      <c r="F46" s="612">
        <f t="shared" si="14"/>
        <v>0</v>
      </c>
      <c r="G46" s="612">
        <f t="shared" si="14"/>
        <v>0</v>
      </c>
      <c r="H46" s="612">
        <f t="shared" si="14"/>
        <v>0</v>
      </c>
      <c r="I46" s="612">
        <f t="shared" si="14"/>
        <v>0</v>
      </c>
      <c r="J46" s="612">
        <f t="shared" si="14"/>
        <v>0</v>
      </c>
      <c r="K46" s="612">
        <f t="shared" si="14"/>
        <v>0</v>
      </c>
      <c r="L46" s="612">
        <f t="shared" si="14"/>
        <v>0</v>
      </c>
      <c r="M46" s="612">
        <f t="shared" si="14"/>
        <v>0</v>
      </c>
      <c r="N46" s="612">
        <f t="shared" si="14"/>
        <v>0</v>
      </c>
      <c r="O46" s="612">
        <f t="shared" si="14"/>
        <v>0</v>
      </c>
      <c r="P46" s="612">
        <f t="shared" si="14"/>
        <v>0</v>
      </c>
      <c r="Q46" s="612">
        <f t="shared" si="14"/>
        <v>0</v>
      </c>
      <c r="R46" s="613">
        <f t="shared" si="1"/>
        <v>0</v>
      </c>
    </row>
    <row r="47" spans="1:18" ht="25.5" x14ac:dyDescent="0.2">
      <c r="A47" s="619" t="s">
        <v>3307</v>
      </c>
      <c r="B47" s="622" t="s">
        <v>4159</v>
      </c>
      <c r="C47" s="612">
        <f>C45-C46</f>
        <v>0</v>
      </c>
      <c r="D47" s="612">
        <f t="shared" ref="D47:Q48" si="15">D45-D46</f>
        <v>0</v>
      </c>
      <c r="E47" s="612">
        <f t="shared" si="15"/>
        <v>0</v>
      </c>
      <c r="F47" s="612">
        <f t="shared" si="15"/>
        <v>0</v>
      </c>
      <c r="G47" s="612">
        <f t="shared" si="15"/>
        <v>0</v>
      </c>
      <c r="H47" s="612">
        <f t="shared" si="15"/>
        <v>0</v>
      </c>
      <c r="I47" s="612">
        <f t="shared" si="15"/>
        <v>0</v>
      </c>
      <c r="J47" s="612">
        <f t="shared" si="15"/>
        <v>0</v>
      </c>
      <c r="K47" s="612">
        <f t="shared" si="15"/>
        <v>0</v>
      </c>
      <c r="L47" s="612">
        <f t="shared" si="15"/>
        <v>0</v>
      </c>
      <c r="M47" s="612">
        <f t="shared" si="15"/>
        <v>0</v>
      </c>
      <c r="N47" s="612">
        <f t="shared" si="15"/>
        <v>0</v>
      </c>
      <c r="O47" s="612">
        <f t="shared" si="15"/>
        <v>0</v>
      </c>
      <c r="P47" s="612">
        <f t="shared" si="15"/>
        <v>0</v>
      </c>
      <c r="Q47" s="612">
        <f t="shared" si="15"/>
        <v>0</v>
      </c>
      <c r="R47" s="613">
        <f t="shared" si="1"/>
        <v>0</v>
      </c>
    </row>
    <row r="48" spans="1:18" ht="25.5" x14ac:dyDescent="0.2">
      <c r="A48" s="619" t="s">
        <v>3318</v>
      </c>
      <c r="B48" s="622" t="s">
        <v>4160</v>
      </c>
      <c r="C48" s="612">
        <f>C46-C47</f>
        <v>0</v>
      </c>
      <c r="D48" s="612">
        <f t="shared" si="15"/>
        <v>0</v>
      </c>
      <c r="E48" s="612">
        <f t="shared" si="15"/>
        <v>0</v>
      </c>
      <c r="F48" s="612">
        <f t="shared" si="15"/>
        <v>0</v>
      </c>
      <c r="G48" s="612">
        <f t="shared" si="15"/>
        <v>0</v>
      </c>
      <c r="H48" s="612">
        <f t="shared" si="15"/>
        <v>0</v>
      </c>
      <c r="I48" s="612">
        <f t="shared" si="15"/>
        <v>0</v>
      </c>
      <c r="J48" s="612">
        <f t="shared" si="15"/>
        <v>0</v>
      </c>
      <c r="K48" s="612">
        <f t="shared" si="15"/>
        <v>0</v>
      </c>
      <c r="L48" s="612">
        <f t="shared" si="15"/>
        <v>0</v>
      </c>
      <c r="M48" s="612">
        <f t="shared" si="15"/>
        <v>0</v>
      </c>
      <c r="N48" s="612">
        <f t="shared" si="15"/>
        <v>0</v>
      </c>
      <c r="O48" s="612">
        <f t="shared" si="15"/>
        <v>0</v>
      </c>
      <c r="P48" s="612">
        <f t="shared" si="15"/>
        <v>0</v>
      </c>
      <c r="Q48" s="612">
        <f t="shared" si="15"/>
        <v>0</v>
      </c>
      <c r="R48" s="613">
        <f t="shared" si="1"/>
        <v>0</v>
      </c>
    </row>
    <row r="50" spans="1:18" x14ac:dyDescent="0.2">
      <c r="A50" s="823" t="s">
        <v>4089</v>
      </c>
      <c r="B50" s="823"/>
      <c r="C50" s="823"/>
      <c r="D50" s="823"/>
      <c r="E50" s="823"/>
      <c r="F50" s="823"/>
      <c r="G50" s="823"/>
      <c r="H50" s="823"/>
      <c r="I50" s="823"/>
      <c r="J50" s="823"/>
      <c r="K50" s="823"/>
      <c r="L50" s="823"/>
      <c r="M50" s="823"/>
      <c r="N50" s="823"/>
      <c r="O50" s="823"/>
      <c r="P50" s="823"/>
      <c r="Q50" s="823"/>
      <c r="R50" s="823"/>
    </row>
  </sheetData>
  <mergeCells count="6">
    <mergeCell ref="A50:R50"/>
    <mergeCell ref="A1:A2"/>
    <mergeCell ref="B1:B2"/>
    <mergeCell ref="C1:Q1"/>
    <mergeCell ref="R1:R2"/>
    <mergeCell ref="A35:R35"/>
  </mergeCells>
  <pageMargins left="0.70866141732283472" right="0.70866141732283472" top="0.74803149606299213" bottom="0.74803149606299213" header="0.31496062992125984" footer="0.31496062992125984"/>
  <pageSetup paperSize="9" scale="98" fitToHeight="2" orientation="landscape" r:id="rId1"/>
  <rowBreaks count="1" manualBreakCount="1">
    <brk id="34" max="16383" man="1"/>
  </rowBreaks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1843"/>
  <sheetViews>
    <sheetView zoomScale="75" workbookViewId="0"/>
  </sheetViews>
  <sheetFormatPr defaultColWidth="8" defaultRowHeight="12.75" x14ac:dyDescent="0.2"/>
  <cols>
    <col min="1" max="1" width="8" style="495" customWidth="1"/>
    <col min="2" max="2" width="12.42578125" style="495" customWidth="1"/>
    <col min="3" max="3" width="102.42578125" style="495" customWidth="1"/>
    <col min="4" max="16384" width="8" style="495"/>
  </cols>
  <sheetData>
    <row r="1" spans="1:3" x14ac:dyDescent="0.2">
      <c r="A1" s="495" t="s">
        <v>3280</v>
      </c>
      <c r="B1" s="495" t="s">
        <v>2474</v>
      </c>
      <c r="C1" s="495" t="s">
        <v>2475</v>
      </c>
    </row>
    <row r="2" spans="1:3" x14ac:dyDescent="0.2">
      <c r="A2" s="495">
        <v>1</v>
      </c>
      <c r="B2" s="495" t="s">
        <v>2476</v>
      </c>
      <c r="C2" s="495" t="s">
        <v>2477</v>
      </c>
    </row>
    <row r="3" spans="1:3" x14ac:dyDescent="0.2">
      <c r="A3" s="495">
        <v>2</v>
      </c>
      <c r="B3" s="495" t="s">
        <v>2478</v>
      </c>
      <c r="C3" s="495" t="s">
        <v>2479</v>
      </c>
    </row>
    <row r="4" spans="1:3" x14ac:dyDescent="0.2">
      <c r="A4" s="495">
        <v>3</v>
      </c>
      <c r="B4" s="495" t="s">
        <v>2480</v>
      </c>
      <c r="C4" s="495" t="s">
        <v>386</v>
      </c>
    </row>
    <row r="5" spans="1:3" x14ac:dyDescent="0.2">
      <c r="A5" s="495">
        <v>4</v>
      </c>
      <c r="B5" s="495" t="s">
        <v>387</v>
      </c>
      <c r="C5" s="495" t="s">
        <v>388</v>
      </c>
    </row>
    <row r="6" spans="1:3" x14ac:dyDescent="0.2">
      <c r="A6" s="495">
        <v>5</v>
      </c>
      <c r="B6" s="495" t="s">
        <v>389</v>
      </c>
      <c r="C6" s="495" t="s">
        <v>390</v>
      </c>
    </row>
    <row r="7" spans="1:3" x14ac:dyDescent="0.2">
      <c r="A7" s="495">
        <v>6</v>
      </c>
      <c r="B7" s="495" t="s">
        <v>391</v>
      </c>
      <c r="C7" s="495" t="s">
        <v>392</v>
      </c>
    </row>
    <row r="8" spans="1:3" x14ac:dyDescent="0.2">
      <c r="A8" s="495">
        <v>7</v>
      </c>
      <c r="B8" s="495" t="s">
        <v>393</v>
      </c>
      <c r="C8" s="495" t="s">
        <v>394</v>
      </c>
    </row>
    <row r="9" spans="1:3" x14ac:dyDescent="0.2">
      <c r="A9" s="495">
        <v>8</v>
      </c>
      <c r="B9" s="495" t="s">
        <v>395</v>
      </c>
      <c r="C9" s="495" t="s">
        <v>396</v>
      </c>
    </row>
    <row r="10" spans="1:3" x14ac:dyDescent="0.2">
      <c r="A10" s="495">
        <v>9</v>
      </c>
      <c r="B10" s="495" t="s">
        <v>397</v>
      </c>
      <c r="C10" s="495" t="s">
        <v>398</v>
      </c>
    </row>
    <row r="11" spans="1:3" x14ac:dyDescent="0.2">
      <c r="A11" s="495">
        <v>10</v>
      </c>
      <c r="B11" s="495" t="s">
        <v>368</v>
      </c>
      <c r="C11" s="495" t="s">
        <v>369</v>
      </c>
    </row>
    <row r="12" spans="1:3" x14ac:dyDescent="0.2">
      <c r="A12" s="495">
        <v>11</v>
      </c>
      <c r="B12" s="495" t="s">
        <v>370</v>
      </c>
      <c r="C12" s="495" t="s">
        <v>371</v>
      </c>
    </row>
    <row r="13" spans="1:3" x14ac:dyDescent="0.2">
      <c r="A13" s="495">
        <v>12</v>
      </c>
      <c r="B13" s="495" t="s">
        <v>372</v>
      </c>
      <c r="C13" s="495" t="s">
        <v>373</v>
      </c>
    </row>
    <row r="14" spans="1:3" x14ac:dyDescent="0.2">
      <c r="A14" s="495">
        <v>13</v>
      </c>
      <c r="B14" s="495" t="s">
        <v>374</v>
      </c>
      <c r="C14" s="495" t="s">
        <v>375</v>
      </c>
    </row>
    <row r="15" spans="1:3" x14ac:dyDescent="0.2">
      <c r="A15" s="495">
        <v>14</v>
      </c>
      <c r="B15" s="495" t="s">
        <v>376</v>
      </c>
      <c r="C15" s="495" t="s">
        <v>377</v>
      </c>
    </row>
    <row r="16" spans="1:3" x14ac:dyDescent="0.2">
      <c r="A16" s="495">
        <v>15</v>
      </c>
      <c r="B16" s="495" t="s">
        <v>378</v>
      </c>
      <c r="C16" s="495" t="s">
        <v>379</v>
      </c>
    </row>
    <row r="17" spans="1:3" x14ac:dyDescent="0.2">
      <c r="A17" s="495">
        <v>16</v>
      </c>
      <c r="B17" s="495" t="s">
        <v>380</v>
      </c>
      <c r="C17" s="495" t="s">
        <v>381</v>
      </c>
    </row>
    <row r="18" spans="1:3" x14ac:dyDescent="0.2">
      <c r="A18" s="495">
        <v>17</v>
      </c>
      <c r="B18" s="495" t="s">
        <v>382</v>
      </c>
      <c r="C18" s="495" t="s">
        <v>383</v>
      </c>
    </row>
    <row r="19" spans="1:3" x14ac:dyDescent="0.2">
      <c r="A19" s="495">
        <v>18</v>
      </c>
      <c r="B19" s="495" t="s">
        <v>384</v>
      </c>
      <c r="C19" s="495" t="s">
        <v>385</v>
      </c>
    </row>
    <row r="20" spans="1:3" x14ac:dyDescent="0.2">
      <c r="A20" s="495">
        <v>19</v>
      </c>
      <c r="B20" s="495" t="s">
        <v>2376</v>
      </c>
      <c r="C20" s="495" t="s">
        <v>2377</v>
      </c>
    </row>
    <row r="21" spans="1:3" x14ac:dyDescent="0.2">
      <c r="A21" s="495">
        <v>20</v>
      </c>
      <c r="B21" s="495" t="s">
        <v>2378</v>
      </c>
      <c r="C21" s="495" t="s">
        <v>2379</v>
      </c>
    </row>
    <row r="22" spans="1:3" x14ac:dyDescent="0.2">
      <c r="A22" s="495">
        <v>21</v>
      </c>
      <c r="B22" s="495" t="s">
        <v>2380</v>
      </c>
      <c r="C22" s="495" t="s">
        <v>2381</v>
      </c>
    </row>
    <row r="23" spans="1:3" x14ac:dyDescent="0.2">
      <c r="A23" s="495">
        <v>22</v>
      </c>
      <c r="B23" s="495" t="s">
        <v>2382</v>
      </c>
      <c r="C23" s="495" t="s">
        <v>2383</v>
      </c>
    </row>
    <row r="24" spans="1:3" x14ac:dyDescent="0.2">
      <c r="A24" s="495">
        <v>23</v>
      </c>
      <c r="B24" s="495" t="s">
        <v>2384</v>
      </c>
      <c r="C24" s="495" t="s">
        <v>2385</v>
      </c>
    </row>
    <row r="25" spans="1:3" x14ac:dyDescent="0.2">
      <c r="A25" s="495">
        <v>24</v>
      </c>
      <c r="B25" s="495" t="s">
        <v>2386</v>
      </c>
      <c r="C25" s="495" t="s">
        <v>2387</v>
      </c>
    </row>
    <row r="26" spans="1:3" x14ac:dyDescent="0.2">
      <c r="A26" s="495">
        <v>25</v>
      </c>
      <c r="B26" s="495" t="s">
        <v>2388</v>
      </c>
      <c r="C26" s="495" t="s">
        <v>2389</v>
      </c>
    </row>
    <row r="27" spans="1:3" x14ac:dyDescent="0.2">
      <c r="A27" s="495">
        <v>26</v>
      </c>
      <c r="B27" s="495" t="s">
        <v>2390</v>
      </c>
      <c r="C27" s="495" t="s">
        <v>2391</v>
      </c>
    </row>
    <row r="28" spans="1:3" x14ac:dyDescent="0.2">
      <c r="A28" s="495">
        <v>27</v>
      </c>
      <c r="B28" s="495" t="s">
        <v>2392</v>
      </c>
      <c r="C28" s="495" t="s">
        <v>2393</v>
      </c>
    </row>
    <row r="29" spans="1:3" x14ac:dyDescent="0.2">
      <c r="A29" s="495">
        <v>28</v>
      </c>
      <c r="B29" s="495" t="s">
        <v>2394</v>
      </c>
      <c r="C29" s="495" t="s">
        <v>2395</v>
      </c>
    </row>
    <row r="30" spans="1:3" x14ac:dyDescent="0.2">
      <c r="A30" s="495">
        <v>29</v>
      </c>
      <c r="B30" s="495" t="s">
        <v>2396</v>
      </c>
      <c r="C30" s="495" t="s">
        <v>2397</v>
      </c>
    </row>
    <row r="31" spans="1:3" x14ac:dyDescent="0.2">
      <c r="A31" s="495">
        <v>30</v>
      </c>
      <c r="B31" s="495" t="s">
        <v>2398</v>
      </c>
      <c r="C31" s="495" t="s">
        <v>2399</v>
      </c>
    </row>
    <row r="32" spans="1:3" x14ac:dyDescent="0.2">
      <c r="A32" s="495">
        <v>31</v>
      </c>
      <c r="B32" s="495" t="s">
        <v>2400</v>
      </c>
      <c r="C32" s="495" t="s">
        <v>2401</v>
      </c>
    </row>
    <row r="33" spans="1:3" x14ac:dyDescent="0.2">
      <c r="A33" s="495">
        <v>32</v>
      </c>
      <c r="B33" s="495" t="s">
        <v>2402</v>
      </c>
      <c r="C33" s="495" t="s">
        <v>2403</v>
      </c>
    </row>
    <row r="34" spans="1:3" x14ac:dyDescent="0.2">
      <c r="A34" s="495">
        <v>33</v>
      </c>
      <c r="B34" s="495" t="s">
        <v>2404</v>
      </c>
      <c r="C34" s="495" t="s">
        <v>2405</v>
      </c>
    </row>
    <row r="35" spans="1:3" x14ac:dyDescent="0.2">
      <c r="A35" s="495">
        <v>34</v>
      </c>
      <c r="B35" s="495" t="s">
        <v>2406</v>
      </c>
      <c r="C35" s="495" t="s">
        <v>2407</v>
      </c>
    </row>
    <row r="36" spans="1:3" x14ac:dyDescent="0.2">
      <c r="A36" s="495">
        <v>35</v>
      </c>
      <c r="B36" s="495" t="s">
        <v>2408</v>
      </c>
      <c r="C36" s="495" t="s">
        <v>2409</v>
      </c>
    </row>
    <row r="37" spans="1:3" x14ac:dyDescent="0.2">
      <c r="A37" s="495">
        <v>36</v>
      </c>
      <c r="B37" s="495" t="s">
        <v>2410</v>
      </c>
      <c r="C37" s="495" t="s">
        <v>2411</v>
      </c>
    </row>
    <row r="38" spans="1:3" x14ac:dyDescent="0.2">
      <c r="A38" s="495">
        <v>37</v>
      </c>
      <c r="B38" s="495" t="s">
        <v>2412</v>
      </c>
      <c r="C38" s="495" t="s">
        <v>2413</v>
      </c>
    </row>
    <row r="39" spans="1:3" x14ac:dyDescent="0.2">
      <c r="A39" s="495">
        <v>38</v>
      </c>
      <c r="B39" s="495" t="s">
        <v>2414</v>
      </c>
      <c r="C39" s="495" t="s">
        <v>2415</v>
      </c>
    </row>
    <row r="40" spans="1:3" x14ac:dyDescent="0.2">
      <c r="A40" s="495">
        <v>39</v>
      </c>
      <c r="B40" s="495" t="s">
        <v>2416</v>
      </c>
      <c r="C40" s="495" t="s">
        <v>2417</v>
      </c>
    </row>
    <row r="41" spans="1:3" x14ac:dyDescent="0.2">
      <c r="A41" s="495">
        <v>40</v>
      </c>
      <c r="B41" s="495" t="s">
        <v>2418</v>
      </c>
      <c r="C41" s="495" t="s">
        <v>2419</v>
      </c>
    </row>
    <row r="42" spans="1:3" x14ac:dyDescent="0.2">
      <c r="A42" s="495">
        <v>41</v>
      </c>
      <c r="B42" s="495" t="s">
        <v>2420</v>
      </c>
      <c r="C42" s="495" t="s">
        <v>2421</v>
      </c>
    </row>
    <row r="43" spans="1:3" x14ac:dyDescent="0.2">
      <c r="A43" s="495">
        <v>42</v>
      </c>
      <c r="B43" s="495" t="s">
        <v>2422</v>
      </c>
      <c r="C43" s="495" t="s">
        <v>2594</v>
      </c>
    </row>
    <row r="44" spans="1:3" x14ac:dyDescent="0.2">
      <c r="A44" s="495">
        <v>43</v>
      </c>
      <c r="B44" s="495" t="s">
        <v>2595</v>
      </c>
      <c r="C44" s="495" t="s">
        <v>2596</v>
      </c>
    </row>
    <row r="45" spans="1:3" x14ac:dyDescent="0.2">
      <c r="A45" s="495">
        <v>44</v>
      </c>
      <c r="B45" s="495" t="s">
        <v>2597</v>
      </c>
      <c r="C45" s="495" t="s">
        <v>2598</v>
      </c>
    </row>
    <row r="46" spans="1:3" x14ac:dyDescent="0.2">
      <c r="A46" s="495">
        <v>45</v>
      </c>
      <c r="B46" s="495" t="s">
        <v>2599</v>
      </c>
      <c r="C46" s="495" t="s">
        <v>2600</v>
      </c>
    </row>
    <row r="47" spans="1:3" x14ac:dyDescent="0.2">
      <c r="A47" s="495">
        <v>46</v>
      </c>
      <c r="B47" s="495" t="s">
        <v>2601</v>
      </c>
      <c r="C47" s="495" t="s">
        <v>2602</v>
      </c>
    </row>
    <row r="48" spans="1:3" x14ac:dyDescent="0.2">
      <c r="A48" s="495">
        <v>47</v>
      </c>
      <c r="B48" s="495" t="s">
        <v>2603</v>
      </c>
      <c r="C48" s="495" t="s">
        <v>2602</v>
      </c>
    </row>
    <row r="49" spans="1:3" x14ac:dyDescent="0.2">
      <c r="A49" s="495">
        <v>48</v>
      </c>
      <c r="B49" s="495" t="s">
        <v>2604</v>
      </c>
      <c r="C49" s="495" t="s">
        <v>2605</v>
      </c>
    </row>
    <row r="50" spans="1:3" x14ac:dyDescent="0.2">
      <c r="A50" s="495">
        <v>49</v>
      </c>
      <c r="B50" s="495" t="s">
        <v>2606</v>
      </c>
      <c r="C50" s="495" t="s">
        <v>2607</v>
      </c>
    </row>
    <row r="51" spans="1:3" x14ac:dyDescent="0.2">
      <c r="A51" s="495">
        <v>50</v>
      </c>
      <c r="B51" s="495" t="s">
        <v>2608</v>
      </c>
      <c r="C51" s="495" t="s">
        <v>2609</v>
      </c>
    </row>
    <row r="52" spans="1:3" x14ac:dyDescent="0.2">
      <c r="A52" s="495">
        <v>51</v>
      </c>
      <c r="B52" s="495" t="s">
        <v>2610</v>
      </c>
      <c r="C52" s="495" t="s">
        <v>2611</v>
      </c>
    </row>
    <row r="53" spans="1:3" x14ac:dyDescent="0.2">
      <c r="A53" s="495">
        <v>52</v>
      </c>
      <c r="B53" s="495" t="s">
        <v>2612</v>
      </c>
      <c r="C53" s="495" t="s">
        <v>2613</v>
      </c>
    </row>
    <row r="54" spans="1:3" x14ac:dyDescent="0.2">
      <c r="A54" s="495">
        <v>53</v>
      </c>
      <c r="B54" s="495" t="s">
        <v>2614</v>
      </c>
      <c r="C54" s="495" t="s">
        <v>2615</v>
      </c>
    </row>
    <row r="55" spans="1:3" x14ac:dyDescent="0.2">
      <c r="A55" s="495">
        <v>54</v>
      </c>
      <c r="B55" s="495" t="s">
        <v>2616</v>
      </c>
      <c r="C55" s="495" t="s">
        <v>2617</v>
      </c>
    </row>
    <row r="56" spans="1:3" x14ac:dyDescent="0.2">
      <c r="A56" s="495">
        <v>55</v>
      </c>
      <c r="B56" s="495" t="s">
        <v>2618</v>
      </c>
      <c r="C56" s="495" t="s">
        <v>2617</v>
      </c>
    </row>
    <row r="57" spans="1:3" x14ac:dyDescent="0.2">
      <c r="A57" s="495">
        <v>56</v>
      </c>
      <c r="B57" s="495" t="s">
        <v>2619</v>
      </c>
      <c r="C57" s="495" t="s">
        <v>2620</v>
      </c>
    </row>
    <row r="58" spans="1:3" x14ac:dyDescent="0.2">
      <c r="A58" s="495">
        <v>57</v>
      </c>
      <c r="B58" s="495" t="s">
        <v>2621</v>
      </c>
      <c r="C58" s="495" t="s">
        <v>2620</v>
      </c>
    </row>
    <row r="59" spans="1:3" x14ac:dyDescent="0.2">
      <c r="A59" s="495">
        <v>58</v>
      </c>
      <c r="B59" s="495" t="s">
        <v>2622</v>
      </c>
      <c r="C59" s="495" t="s">
        <v>2623</v>
      </c>
    </row>
    <row r="60" spans="1:3" x14ac:dyDescent="0.2">
      <c r="A60" s="495">
        <v>59</v>
      </c>
      <c r="B60" s="495" t="s">
        <v>2624</v>
      </c>
      <c r="C60" s="495" t="s">
        <v>2625</v>
      </c>
    </row>
    <row r="61" spans="1:3" x14ac:dyDescent="0.2">
      <c r="A61" s="495">
        <v>60</v>
      </c>
      <c r="B61" s="495" t="s">
        <v>2626</v>
      </c>
      <c r="C61" s="495" t="s">
        <v>2627</v>
      </c>
    </row>
    <row r="62" spans="1:3" x14ac:dyDescent="0.2">
      <c r="A62" s="495">
        <v>61</v>
      </c>
      <c r="B62" s="495" t="s">
        <v>2628</v>
      </c>
      <c r="C62" s="495" t="s">
        <v>2629</v>
      </c>
    </row>
    <row r="63" spans="1:3" x14ac:dyDescent="0.2">
      <c r="A63" s="495">
        <v>62</v>
      </c>
      <c r="B63" s="495" t="s">
        <v>2630</v>
      </c>
      <c r="C63" s="495" t="s">
        <v>2631</v>
      </c>
    </row>
    <row r="64" spans="1:3" x14ac:dyDescent="0.2">
      <c r="A64" s="495">
        <v>63</v>
      </c>
      <c r="B64" s="495" t="s">
        <v>2632</v>
      </c>
      <c r="C64" s="495" t="s">
        <v>2633</v>
      </c>
    </row>
    <row r="65" spans="1:3" x14ac:dyDescent="0.2">
      <c r="A65" s="495">
        <v>64</v>
      </c>
      <c r="B65" s="495" t="s">
        <v>2634</v>
      </c>
      <c r="C65" s="495" t="s">
        <v>2635</v>
      </c>
    </row>
    <row r="66" spans="1:3" x14ac:dyDescent="0.2">
      <c r="A66" s="495">
        <v>65</v>
      </c>
      <c r="B66" s="495" t="s">
        <v>2636</v>
      </c>
      <c r="C66" s="495" t="s">
        <v>2637</v>
      </c>
    </row>
    <row r="67" spans="1:3" x14ac:dyDescent="0.2">
      <c r="A67" s="495">
        <v>66</v>
      </c>
      <c r="B67" s="495" t="s">
        <v>2638</v>
      </c>
      <c r="C67" s="495" t="s">
        <v>2639</v>
      </c>
    </row>
    <row r="68" spans="1:3" x14ac:dyDescent="0.2">
      <c r="A68" s="495">
        <v>67</v>
      </c>
      <c r="B68" s="495" t="s">
        <v>2640</v>
      </c>
      <c r="C68" s="495" t="s">
        <v>2641</v>
      </c>
    </row>
    <row r="69" spans="1:3" x14ac:dyDescent="0.2">
      <c r="A69" s="495">
        <v>68</v>
      </c>
      <c r="B69" s="495" t="s">
        <v>2642</v>
      </c>
      <c r="C69" s="495" t="s">
        <v>2643</v>
      </c>
    </row>
    <row r="70" spans="1:3" x14ac:dyDescent="0.2">
      <c r="A70" s="495">
        <v>69</v>
      </c>
      <c r="B70" s="495" t="s">
        <v>2644</v>
      </c>
      <c r="C70" s="495" t="s">
        <v>2643</v>
      </c>
    </row>
    <row r="71" spans="1:3" x14ac:dyDescent="0.2">
      <c r="A71" s="495">
        <v>70</v>
      </c>
      <c r="B71" s="495" t="s">
        <v>2645</v>
      </c>
      <c r="C71" s="495" t="s">
        <v>2646</v>
      </c>
    </row>
    <row r="72" spans="1:3" x14ac:dyDescent="0.2">
      <c r="A72" s="495">
        <v>71</v>
      </c>
      <c r="B72" s="495" t="s">
        <v>2647</v>
      </c>
      <c r="C72" s="495" t="s">
        <v>2648</v>
      </c>
    </row>
    <row r="73" spans="1:3" x14ac:dyDescent="0.2">
      <c r="A73" s="495">
        <v>72</v>
      </c>
      <c r="B73" s="495" t="s">
        <v>2649</v>
      </c>
      <c r="C73" s="495" t="s">
        <v>2650</v>
      </c>
    </row>
    <row r="74" spans="1:3" x14ac:dyDescent="0.2">
      <c r="A74" s="495">
        <v>73</v>
      </c>
      <c r="B74" s="495" t="s">
        <v>2651</v>
      </c>
      <c r="C74" s="495" t="s">
        <v>2652</v>
      </c>
    </row>
    <row r="75" spans="1:3" x14ac:dyDescent="0.2">
      <c r="A75" s="495">
        <v>74</v>
      </c>
      <c r="B75" s="495" t="s">
        <v>2653</v>
      </c>
      <c r="C75" s="495" t="s">
        <v>2654</v>
      </c>
    </row>
    <row r="76" spans="1:3" x14ac:dyDescent="0.2">
      <c r="A76" s="495">
        <v>75</v>
      </c>
      <c r="B76" s="495" t="s">
        <v>2655</v>
      </c>
      <c r="C76" s="495" t="s">
        <v>2656</v>
      </c>
    </row>
    <row r="77" spans="1:3" x14ac:dyDescent="0.2">
      <c r="A77" s="495">
        <v>76</v>
      </c>
      <c r="B77" s="495" t="s">
        <v>2657</v>
      </c>
      <c r="C77" s="495" t="s">
        <v>2658</v>
      </c>
    </row>
    <row r="78" spans="1:3" x14ac:dyDescent="0.2">
      <c r="A78" s="495">
        <v>77</v>
      </c>
      <c r="B78" s="495" t="s">
        <v>2659</v>
      </c>
      <c r="C78" s="495" t="s">
        <v>2660</v>
      </c>
    </row>
    <row r="79" spans="1:3" x14ac:dyDescent="0.2">
      <c r="A79" s="495">
        <v>78</v>
      </c>
      <c r="B79" s="495" t="s">
        <v>2661</v>
      </c>
      <c r="C79" s="495" t="s">
        <v>2662</v>
      </c>
    </row>
    <row r="80" spans="1:3" x14ac:dyDescent="0.2">
      <c r="A80" s="495">
        <v>79</v>
      </c>
      <c r="B80" s="495" t="s">
        <v>2663</v>
      </c>
      <c r="C80" s="495" t="s">
        <v>2664</v>
      </c>
    </row>
    <row r="81" spans="1:3" x14ac:dyDescent="0.2">
      <c r="A81" s="495">
        <v>80</v>
      </c>
      <c r="B81" s="495" t="s">
        <v>2665</v>
      </c>
      <c r="C81" s="495" t="s">
        <v>1020</v>
      </c>
    </row>
    <row r="82" spans="1:3" x14ac:dyDescent="0.2">
      <c r="A82" s="495">
        <v>81</v>
      </c>
      <c r="B82" s="495" t="s">
        <v>1021</v>
      </c>
      <c r="C82" s="495" t="s">
        <v>1022</v>
      </c>
    </row>
    <row r="83" spans="1:3" x14ac:dyDescent="0.2">
      <c r="A83" s="495">
        <v>82</v>
      </c>
      <c r="B83" s="495" t="s">
        <v>1023</v>
      </c>
      <c r="C83" s="495" t="s">
        <v>1024</v>
      </c>
    </row>
    <row r="84" spans="1:3" x14ac:dyDescent="0.2">
      <c r="A84" s="495">
        <v>83</v>
      </c>
      <c r="B84" s="495" t="s">
        <v>1864</v>
      </c>
      <c r="C84" s="495" t="s">
        <v>1025</v>
      </c>
    </row>
    <row r="85" spans="1:3" x14ac:dyDescent="0.2">
      <c r="A85" s="495">
        <v>84</v>
      </c>
      <c r="B85" s="495" t="s">
        <v>1026</v>
      </c>
      <c r="C85" s="495" t="s">
        <v>1027</v>
      </c>
    </row>
    <row r="86" spans="1:3" x14ac:dyDescent="0.2">
      <c r="A86" s="495">
        <v>85</v>
      </c>
      <c r="B86" s="495" t="s">
        <v>1028</v>
      </c>
      <c r="C86" s="495" t="s">
        <v>1027</v>
      </c>
    </row>
    <row r="87" spans="1:3" x14ac:dyDescent="0.2">
      <c r="A87" s="495">
        <v>86</v>
      </c>
      <c r="B87" s="495" t="s">
        <v>1029</v>
      </c>
      <c r="C87" s="495" t="s">
        <v>1030</v>
      </c>
    </row>
    <row r="88" spans="1:3" x14ac:dyDescent="0.2">
      <c r="A88" s="495">
        <v>87</v>
      </c>
      <c r="B88" s="495" t="s">
        <v>1031</v>
      </c>
      <c r="C88" s="495" t="s">
        <v>1032</v>
      </c>
    </row>
    <row r="89" spans="1:3" x14ac:dyDescent="0.2">
      <c r="A89" s="495">
        <v>88</v>
      </c>
      <c r="B89" s="495" t="s">
        <v>1033</v>
      </c>
      <c r="C89" s="495" t="s">
        <v>1034</v>
      </c>
    </row>
    <row r="90" spans="1:3" x14ac:dyDescent="0.2">
      <c r="A90" s="495">
        <v>89</v>
      </c>
      <c r="B90" s="495" t="s">
        <v>1035</v>
      </c>
      <c r="C90" s="495" t="s">
        <v>1036</v>
      </c>
    </row>
    <row r="91" spans="1:3" x14ac:dyDescent="0.2">
      <c r="A91" s="495">
        <v>90</v>
      </c>
      <c r="B91" s="495" t="s">
        <v>1037</v>
      </c>
      <c r="C91" s="495" t="s">
        <v>1038</v>
      </c>
    </row>
    <row r="92" spans="1:3" x14ac:dyDescent="0.2">
      <c r="A92" s="495">
        <v>91</v>
      </c>
      <c r="B92" s="495" t="s">
        <v>1039</v>
      </c>
      <c r="C92" s="495" t="s">
        <v>1040</v>
      </c>
    </row>
    <row r="93" spans="1:3" x14ac:dyDescent="0.2">
      <c r="A93" s="495">
        <v>92</v>
      </c>
      <c r="B93" s="495" t="s">
        <v>1041</v>
      </c>
      <c r="C93" s="495" t="s">
        <v>1042</v>
      </c>
    </row>
    <row r="94" spans="1:3" x14ac:dyDescent="0.2">
      <c r="A94" s="495">
        <v>93</v>
      </c>
      <c r="B94" s="495" t="s">
        <v>2769</v>
      </c>
      <c r="C94" s="495" t="s">
        <v>1042</v>
      </c>
    </row>
    <row r="95" spans="1:3" x14ac:dyDescent="0.2">
      <c r="A95" s="495">
        <v>94</v>
      </c>
      <c r="B95" s="495" t="s">
        <v>2770</v>
      </c>
      <c r="C95" s="495" t="s">
        <v>2771</v>
      </c>
    </row>
    <row r="96" spans="1:3" x14ac:dyDescent="0.2">
      <c r="A96" s="495">
        <v>95</v>
      </c>
      <c r="B96" s="495" t="s">
        <v>2772</v>
      </c>
      <c r="C96" s="495" t="s">
        <v>1079</v>
      </c>
    </row>
    <row r="97" spans="1:3" x14ac:dyDescent="0.2">
      <c r="A97" s="495">
        <v>96</v>
      </c>
      <c r="B97" s="495" t="s">
        <v>1080</v>
      </c>
      <c r="C97" s="495" t="s">
        <v>1081</v>
      </c>
    </row>
    <row r="98" spans="1:3" x14ac:dyDescent="0.2">
      <c r="A98" s="495">
        <v>97</v>
      </c>
      <c r="B98" s="495" t="s">
        <v>1082</v>
      </c>
      <c r="C98" s="495" t="s">
        <v>1083</v>
      </c>
    </row>
    <row r="99" spans="1:3" x14ac:dyDescent="0.2">
      <c r="A99" s="495">
        <v>98</v>
      </c>
      <c r="B99" s="495" t="s">
        <v>1084</v>
      </c>
      <c r="C99" s="495" t="s">
        <v>1085</v>
      </c>
    </row>
    <row r="100" spans="1:3" x14ac:dyDescent="0.2">
      <c r="A100" s="495">
        <v>99</v>
      </c>
      <c r="B100" s="495" t="s">
        <v>1086</v>
      </c>
      <c r="C100" s="495" t="s">
        <v>1087</v>
      </c>
    </row>
    <row r="101" spans="1:3" x14ac:dyDescent="0.2">
      <c r="A101" s="495">
        <v>100</v>
      </c>
      <c r="B101" s="495" t="s">
        <v>1088</v>
      </c>
      <c r="C101" s="495" t="s">
        <v>1089</v>
      </c>
    </row>
    <row r="102" spans="1:3" x14ac:dyDescent="0.2">
      <c r="A102" s="495">
        <v>101</v>
      </c>
      <c r="B102" s="495" t="s">
        <v>1090</v>
      </c>
      <c r="C102" s="495" t="s">
        <v>1089</v>
      </c>
    </row>
    <row r="103" spans="1:3" x14ac:dyDescent="0.2">
      <c r="A103" s="495">
        <v>102</v>
      </c>
      <c r="B103" s="495" t="s">
        <v>1091</v>
      </c>
      <c r="C103" s="495" t="s">
        <v>1092</v>
      </c>
    </row>
    <row r="104" spans="1:3" x14ac:dyDescent="0.2">
      <c r="A104" s="495">
        <v>103</v>
      </c>
      <c r="B104" s="495" t="s">
        <v>1093</v>
      </c>
      <c r="C104" s="495" t="s">
        <v>1094</v>
      </c>
    </row>
    <row r="105" spans="1:3" x14ac:dyDescent="0.2">
      <c r="A105" s="495">
        <v>104</v>
      </c>
      <c r="B105" s="495" t="s">
        <v>1865</v>
      </c>
      <c r="C105" s="495" t="s">
        <v>1095</v>
      </c>
    </row>
    <row r="106" spans="1:3" x14ac:dyDescent="0.2">
      <c r="A106" s="495">
        <v>105</v>
      </c>
      <c r="B106" s="495" t="s">
        <v>1096</v>
      </c>
      <c r="C106" s="495" t="s">
        <v>1097</v>
      </c>
    </row>
    <row r="107" spans="1:3" x14ac:dyDescent="0.2">
      <c r="A107" s="495">
        <v>106</v>
      </c>
      <c r="B107" s="495" t="s">
        <v>1098</v>
      </c>
      <c r="C107" s="495" t="s">
        <v>1097</v>
      </c>
    </row>
    <row r="108" spans="1:3" x14ac:dyDescent="0.2">
      <c r="A108" s="495">
        <v>107</v>
      </c>
      <c r="B108" s="495" t="s">
        <v>1099</v>
      </c>
      <c r="C108" s="495" t="s">
        <v>1100</v>
      </c>
    </row>
    <row r="109" spans="1:3" x14ac:dyDescent="0.2">
      <c r="A109" s="495">
        <v>108</v>
      </c>
      <c r="B109" s="495" t="s">
        <v>1101</v>
      </c>
      <c r="C109" s="495" t="s">
        <v>1102</v>
      </c>
    </row>
    <row r="110" spans="1:3" x14ac:dyDescent="0.2">
      <c r="A110" s="495">
        <v>109</v>
      </c>
      <c r="B110" s="495" t="s">
        <v>1103</v>
      </c>
      <c r="C110" s="495" t="s">
        <v>1104</v>
      </c>
    </row>
    <row r="111" spans="1:3" x14ac:dyDescent="0.2">
      <c r="A111" s="495">
        <v>110</v>
      </c>
      <c r="B111" s="495" t="s">
        <v>1105</v>
      </c>
      <c r="C111" s="495" t="s">
        <v>1106</v>
      </c>
    </row>
    <row r="112" spans="1:3" x14ac:dyDescent="0.2">
      <c r="A112" s="495">
        <v>111</v>
      </c>
      <c r="B112" s="495" t="s">
        <v>1107</v>
      </c>
      <c r="C112" s="495" t="s">
        <v>1108</v>
      </c>
    </row>
    <row r="113" spans="1:3" x14ac:dyDescent="0.2">
      <c r="A113" s="495">
        <v>112</v>
      </c>
      <c r="B113" s="495" t="s">
        <v>1109</v>
      </c>
      <c r="C113" s="495" t="s">
        <v>1110</v>
      </c>
    </row>
    <row r="114" spans="1:3" x14ac:dyDescent="0.2">
      <c r="A114" s="495">
        <v>113</v>
      </c>
      <c r="B114" s="495" t="s">
        <v>1111</v>
      </c>
      <c r="C114" s="495" t="s">
        <v>1112</v>
      </c>
    </row>
    <row r="115" spans="1:3" x14ac:dyDescent="0.2">
      <c r="A115" s="495">
        <v>114</v>
      </c>
      <c r="B115" s="495" t="s">
        <v>1113</v>
      </c>
      <c r="C115" s="495" t="s">
        <v>1112</v>
      </c>
    </row>
    <row r="116" spans="1:3" x14ac:dyDescent="0.2">
      <c r="A116" s="495">
        <v>115</v>
      </c>
      <c r="B116" s="495" t="s">
        <v>1114</v>
      </c>
      <c r="C116" s="495" t="s">
        <v>1115</v>
      </c>
    </row>
    <row r="117" spans="1:3" x14ac:dyDescent="0.2">
      <c r="A117" s="495">
        <v>116</v>
      </c>
      <c r="B117" s="495" t="s">
        <v>1116</v>
      </c>
      <c r="C117" s="495" t="s">
        <v>1117</v>
      </c>
    </row>
    <row r="118" spans="1:3" x14ac:dyDescent="0.2">
      <c r="A118" s="495">
        <v>117</v>
      </c>
      <c r="B118" s="495" t="s">
        <v>1118</v>
      </c>
      <c r="C118" s="495" t="s">
        <v>1119</v>
      </c>
    </row>
    <row r="119" spans="1:3" x14ac:dyDescent="0.2">
      <c r="A119" s="495">
        <v>118</v>
      </c>
      <c r="B119" s="495" t="s">
        <v>1120</v>
      </c>
      <c r="C119" s="495" t="s">
        <v>2701</v>
      </c>
    </row>
    <row r="120" spans="1:3" x14ac:dyDescent="0.2">
      <c r="A120" s="495">
        <v>119</v>
      </c>
      <c r="B120" s="495" t="s">
        <v>2702</v>
      </c>
      <c r="C120" s="495" t="s">
        <v>2703</v>
      </c>
    </row>
    <row r="121" spans="1:3" x14ac:dyDescent="0.2">
      <c r="A121" s="495">
        <v>120</v>
      </c>
      <c r="B121" s="495" t="s">
        <v>2704</v>
      </c>
      <c r="C121" s="495" t="s">
        <v>2703</v>
      </c>
    </row>
    <row r="122" spans="1:3" x14ac:dyDescent="0.2">
      <c r="A122" s="495">
        <v>121</v>
      </c>
      <c r="B122" s="495" t="s">
        <v>2705</v>
      </c>
      <c r="C122" s="495" t="s">
        <v>2703</v>
      </c>
    </row>
    <row r="123" spans="1:3" x14ac:dyDescent="0.2">
      <c r="A123" s="495">
        <v>122</v>
      </c>
      <c r="B123" s="495" t="s">
        <v>2706</v>
      </c>
      <c r="C123" s="495" t="s">
        <v>2707</v>
      </c>
    </row>
    <row r="124" spans="1:3" x14ac:dyDescent="0.2">
      <c r="A124" s="495">
        <v>123</v>
      </c>
      <c r="B124" s="495" t="s">
        <v>2708</v>
      </c>
      <c r="C124" s="495" t="s">
        <v>2709</v>
      </c>
    </row>
    <row r="125" spans="1:3" x14ac:dyDescent="0.2">
      <c r="A125" s="495">
        <v>124</v>
      </c>
      <c r="B125" s="495" t="s">
        <v>2710</v>
      </c>
      <c r="C125" s="495" t="s">
        <v>2711</v>
      </c>
    </row>
    <row r="126" spans="1:3" x14ac:dyDescent="0.2">
      <c r="A126" s="495">
        <v>125</v>
      </c>
      <c r="B126" s="495" t="s">
        <v>2712</v>
      </c>
      <c r="C126" s="495" t="s">
        <v>2713</v>
      </c>
    </row>
    <row r="127" spans="1:3" x14ac:dyDescent="0.2">
      <c r="A127" s="495">
        <v>126</v>
      </c>
      <c r="B127" s="495" t="s">
        <v>2714</v>
      </c>
      <c r="C127" s="495" t="s">
        <v>2715</v>
      </c>
    </row>
    <row r="128" spans="1:3" x14ac:dyDescent="0.2">
      <c r="A128" s="495">
        <v>127</v>
      </c>
      <c r="B128" s="495" t="s">
        <v>2716</v>
      </c>
      <c r="C128" s="495" t="s">
        <v>2717</v>
      </c>
    </row>
    <row r="129" spans="1:3" x14ac:dyDescent="0.2">
      <c r="A129" s="495">
        <v>128</v>
      </c>
      <c r="B129" s="495" t="s">
        <v>2718</v>
      </c>
      <c r="C129" s="495" t="s">
        <v>2717</v>
      </c>
    </row>
    <row r="130" spans="1:3" x14ac:dyDescent="0.2">
      <c r="A130" s="495">
        <v>129</v>
      </c>
      <c r="B130" s="495" t="s">
        <v>2719</v>
      </c>
      <c r="C130" s="495" t="s">
        <v>2720</v>
      </c>
    </row>
    <row r="131" spans="1:3" x14ac:dyDescent="0.2">
      <c r="A131" s="495">
        <v>130</v>
      </c>
      <c r="B131" s="495" t="s">
        <v>2721</v>
      </c>
      <c r="C131" s="495" t="s">
        <v>2722</v>
      </c>
    </row>
    <row r="132" spans="1:3" x14ac:dyDescent="0.2">
      <c r="A132" s="495">
        <v>131</v>
      </c>
      <c r="B132" s="495" t="s">
        <v>2723</v>
      </c>
      <c r="C132" s="495" t="s">
        <v>2724</v>
      </c>
    </row>
    <row r="133" spans="1:3" x14ac:dyDescent="0.2">
      <c r="A133" s="495">
        <v>132</v>
      </c>
      <c r="B133" s="495" t="s">
        <v>2725</v>
      </c>
      <c r="C133" s="495" t="s">
        <v>2724</v>
      </c>
    </row>
    <row r="134" spans="1:3" x14ac:dyDescent="0.2">
      <c r="A134" s="495">
        <v>133</v>
      </c>
      <c r="B134" s="495" t="s">
        <v>2726</v>
      </c>
      <c r="C134" s="495" t="s">
        <v>2727</v>
      </c>
    </row>
    <row r="135" spans="1:3" x14ac:dyDescent="0.2">
      <c r="A135" s="495">
        <v>134</v>
      </c>
      <c r="B135" s="495" t="s">
        <v>2728</v>
      </c>
      <c r="C135" s="495" t="s">
        <v>2729</v>
      </c>
    </row>
    <row r="136" spans="1:3" x14ac:dyDescent="0.2">
      <c r="A136" s="495">
        <v>135</v>
      </c>
      <c r="B136" s="495" t="s">
        <v>2730</v>
      </c>
      <c r="C136" s="495" t="s">
        <v>2731</v>
      </c>
    </row>
    <row r="137" spans="1:3" x14ac:dyDescent="0.2">
      <c r="A137" s="495">
        <v>136</v>
      </c>
      <c r="B137" s="495" t="s">
        <v>2732</v>
      </c>
      <c r="C137" s="495" t="s">
        <v>2733</v>
      </c>
    </row>
    <row r="138" spans="1:3" x14ac:dyDescent="0.2">
      <c r="A138" s="495">
        <v>137</v>
      </c>
      <c r="B138" s="495" t="s">
        <v>2734</v>
      </c>
      <c r="C138" s="495" t="s">
        <v>2735</v>
      </c>
    </row>
    <row r="139" spans="1:3" x14ac:dyDescent="0.2">
      <c r="A139" s="495">
        <v>138</v>
      </c>
      <c r="B139" s="495" t="s">
        <v>2736</v>
      </c>
      <c r="C139" s="495" t="s">
        <v>2737</v>
      </c>
    </row>
    <row r="140" spans="1:3" x14ac:dyDescent="0.2">
      <c r="A140" s="495">
        <v>139</v>
      </c>
      <c r="B140" s="495" t="s">
        <v>2738</v>
      </c>
      <c r="C140" s="495" t="s">
        <v>2739</v>
      </c>
    </row>
    <row r="141" spans="1:3" x14ac:dyDescent="0.2">
      <c r="A141" s="495">
        <v>140</v>
      </c>
      <c r="B141" s="495" t="s">
        <v>2740</v>
      </c>
      <c r="C141" s="495" t="s">
        <v>2741</v>
      </c>
    </row>
    <row r="142" spans="1:3" x14ac:dyDescent="0.2">
      <c r="A142" s="495">
        <v>141</v>
      </c>
      <c r="B142" s="495" t="s">
        <v>2742</v>
      </c>
      <c r="C142" s="495" t="s">
        <v>2743</v>
      </c>
    </row>
    <row r="143" spans="1:3" x14ac:dyDescent="0.2">
      <c r="A143" s="495">
        <v>142</v>
      </c>
      <c r="B143" s="495" t="s">
        <v>2744</v>
      </c>
      <c r="C143" s="495" t="s">
        <v>2745</v>
      </c>
    </row>
    <row r="144" spans="1:3" x14ac:dyDescent="0.2">
      <c r="A144" s="495">
        <v>143</v>
      </c>
      <c r="B144" s="495" t="s">
        <v>2746</v>
      </c>
      <c r="C144" s="495" t="s">
        <v>2747</v>
      </c>
    </row>
    <row r="145" spans="1:3" x14ac:dyDescent="0.2">
      <c r="A145" s="495">
        <v>144</v>
      </c>
      <c r="B145" s="495" t="s">
        <v>2748</v>
      </c>
      <c r="C145" s="495" t="s">
        <v>2749</v>
      </c>
    </row>
    <row r="146" spans="1:3" x14ac:dyDescent="0.2">
      <c r="A146" s="495">
        <v>145</v>
      </c>
      <c r="B146" s="495" t="s">
        <v>2750</v>
      </c>
      <c r="C146" s="495" t="s">
        <v>2751</v>
      </c>
    </row>
    <row r="147" spans="1:3" x14ac:dyDescent="0.2">
      <c r="A147" s="495">
        <v>146</v>
      </c>
      <c r="B147" s="495" t="s">
        <v>2752</v>
      </c>
      <c r="C147" s="495" t="s">
        <v>2753</v>
      </c>
    </row>
    <row r="148" spans="1:3" x14ac:dyDescent="0.2">
      <c r="A148" s="495">
        <v>147</v>
      </c>
      <c r="B148" s="495" t="s">
        <v>2754</v>
      </c>
      <c r="C148" s="495" t="s">
        <v>2755</v>
      </c>
    </row>
    <row r="149" spans="1:3" x14ac:dyDescent="0.2">
      <c r="A149" s="495">
        <v>148</v>
      </c>
      <c r="B149" s="495" t="s">
        <v>2756</v>
      </c>
      <c r="C149" s="495" t="s">
        <v>2757</v>
      </c>
    </row>
    <row r="150" spans="1:3" x14ac:dyDescent="0.2">
      <c r="A150" s="495">
        <v>149</v>
      </c>
      <c r="B150" s="495" t="s">
        <v>2758</v>
      </c>
      <c r="C150" s="495" t="s">
        <v>2759</v>
      </c>
    </row>
    <row r="151" spans="1:3" x14ac:dyDescent="0.2">
      <c r="A151" s="495">
        <v>150</v>
      </c>
      <c r="B151" s="495" t="s">
        <v>2760</v>
      </c>
      <c r="C151" s="495" t="s">
        <v>2761</v>
      </c>
    </row>
    <row r="152" spans="1:3" x14ac:dyDescent="0.2">
      <c r="A152" s="495">
        <v>151</v>
      </c>
      <c r="B152" s="495" t="s">
        <v>2762</v>
      </c>
      <c r="C152" s="495" t="s">
        <v>2763</v>
      </c>
    </row>
    <row r="153" spans="1:3" x14ac:dyDescent="0.2">
      <c r="A153" s="495">
        <v>152</v>
      </c>
      <c r="B153" s="495" t="s">
        <v>2764</v>
      </c>
      <c r="C153" s="495" t="s">
        <v>2765</v>
      </c>
    </row>
    <row r="154" spans="1:3" x14ac:dyDescent="0.2">
      <c r="A154" s="495">
        <v>153</v>
      </c>
      <c r="B154" s="495" t="s">
        <v>2766</v>
      </c>
      <c r="C154" s="495" t="s">
        <v>2767</v>
      </c>
    </row>
    <row r="155" spans="1:3" x14ac:dyDescent="0.2">
      <c r="A155" s="495">
        <v>154</v>
      </c>
      <c r="B155" s="495" t="s">
        <v>2768</v>
      </c>
      <c r="C155" s="495" t="s">
        <v>2920</v>
      </c>
    </row>
    <row r="156" spans="1:3" x14ac:dyDescent="0.2">
      <c r="A156" s="495">
        <v>155</v>
      </c>
      <c r="B156" s="495" t="s">
        <v>2921</v>
      </c>
      <c r="C156" s="495" t="s">
        <v>2922</v>
      </c>
    </row>
    <row r="157" spans="1:3" x14ac:dyDescent="0.2">
      <c r="A157" s="495">
        <v>156</v>
      </c>
      <c r="B157" s="495" t="s">
        <v>2923</v>
      </c>
      <c r="C157" s="495" t="s">
        <v>2922</v>
      </c>
    </row>
    <row r="158" spans="1:3" x14ac:dyDescent="0.2">
      <c r="A158" s="495">
        <v>157</v>
      </c>
      <c r="B158" s="495" t="s">
        <v>2924</v>
      </c>
      <c r="C158" s="495" t="s">
        <v>2925</v>
      </c>
    </row>
    <row r="159" spans="1:3" x14ac:dyDescent="0.2">
      <c r="A159" s="495">
        <v>158</v>
      </c>
      <c r="B159" s="495" t="s">
        <v>2926</v>
      </c>
      <c r="C159" s="495" t="s">
        <v>2925</v>
      </c>
    </row>
    <row r="160" spans="1:3" x14ac:dyDescent="0.2">
      <c r="A160" s="495">
        <v>159</v>
      </c>
      <c r="B160" s="495" t="s">
        <v>2927</v>
      </c>
      <c r="C160" s="495" t="s">
        <v>2928</v>
      </c>
    </row>
    <row r="161" spans="1:3" x14ac:dyDescent="0.2">
      <c r="A161" s="495">
        <v>160</v>
      </c>
      <c r="B161" s="495" t="s">
        <v>2929</v>
      </c>
      <c r="C161" s="495" t="s">
        <v>2928</v>
      </c>
    </row>
    <row r="162" spans="1:3" x14ac:dyDescent="0.2">
      <c r="A162" s="495">
        <v>161</v>
      </c>
      <c r="B162" s="495" t="s">
        <v>2930</v>
      </c>
      <c r="C162" s="495" t="s">
        <v>2931</v>
      </c>
    </row>
    <row r="163" spans="1:3" x14ac:dyDescent="0.2">
      <c r="A163" s="495">
        <v>162</v>
      </c>
      <c r="B163" s="495" t="s">
        <v>2932</v>
      </c>
      <c r="C163" s="495" t="s">
        <v>2933</v>
      </c>
    </row>
    <row r="164" spans="1:3" x14ac:dyDescent="0.2">
      <c r="A164" s="495">
        <v>163</v>
      </c>
      <c r="B164" s="495" t="s">
        <v>2934</v>
      </c>
      <c r="C164" s="495" t="s">
        <v>2935</v>
      </c>
    </row>
    <row r="165" spans="1:3" x14ac:dyDescent="0.2">
      <c r="A165" s="495">
        <v>164</v>
      </c>
      <c r="B165" s="495" t="s">
        <v>2936</v>
      </c>
      <c r="C165" s="495" t="s">
        <v>2937</v>
      </c>
    </row>
    <row r="166" spans="1:3" x14ac:dyDescent="0.2">
      <c r="A166" s="495">
        <v>165</v>
      </c>
      <c r="B166" s="495" t="s">
        <v>2938</v>
      </c>
      <c r="C166" s="495" t="s">
        <v>2939</v>
      </c>
    </row>
    <row r="167" spans="1:3" x14ac:dyDescent="0.2">
      <c r="A167" s="495">
        <v>166</v>
      </c>
      <c r="B167" s="495" t="s">
        <v>2940</v>
      </c>
      <c r="C167" s="495" t="s">
        <v>2941</v>
      </c>
    </row>
    <row r="168" spans="1:3" x14ac:dyDescent="0.2">
      <c r="A168" s="495">
        <v>167</v>
      </c>
      <c r="B168" s="495" t="s">
        <v>2942</v>
      </c>
      <c r="C168" s="495" t="s">
        <v>2943</v>
      </c>
    </row>
    <row r="169" spans="1:3" x14ac:dyDescent="0.2">
      <c r="A169" s="495">
        <v>168</v>
      </c>
      <c r="B169" s="495" t="s">
        <v>2944</v>
      </c>
      <c r="C169" s="495" t="s">
        <v>2945</v>
      </c>
    </row>
    <row r="170" spans="1:3" x14ac:dyDescent="0.2">
      <c r="A170" s="495">
        <v>169</v>
      </c>
      <c r="B170" s="495" t="s">
        <v>2946</v>
      </c>
      <c r="C170" s="495" t="s">
        <v>2947</v>
      </c>
    </row>
    <row r="171" spans="1:3" x14ac:dyDescent="0.2">
      <c r="A171" s="495">
        <v>170</v>
      </c>
      <c r="B171" s="495" t="s">
        <v>2948</v>
      </c>
      <c r="C171" s="495" t="s">
        <v>2949</v>
      </c>
    </row>
    <row r="172" spans="1:3" x14ac:dyDescent="0.2">
      <c r="A172" s="495">
        <v>171</v>
      </c>
      <c r="B172" s="495" t="s">
        <v>2950</v>
      </c>
      <c r="C172" s="495" t="s">
        <v>2951</v>
      </c>
    </row>
    <row r="173" spans="1:3" x14ac:dyDescent="0.2">
      <c r="A173" s="495">
        <v>172</v>
      </c>
      <c r="B173" s="495" t="s">
        <v>2952</v>
      </c>
      <c r="C173" s="495" t="s">
        <v>2953</v>
      </c>
    </row>
    <row r="174" spans="1:3" x14ac:dyDescent="0.2">
      <c r="A174" s="495">
        <v>173</v>
      </c>
      <c r="B174" s="495" t="s">
        <v>2954</v>
      </c>
      <c r="C174" s="495" t="s">
        <v>2955</v>
      </c>
    </row>
    <row r="175" spans="1:3" x14ac:dyDescent="0.2">
      <c r="A175" s="495">
        <v>174</v>
      </c>
      <c r="B175" s="495" t="s">
        <v>2956</v>
      </c>
      <c r="C175" s="495" t="s">
        <v>2957</v>
      </c>
    </row>
    <row r="176" spans="1:3" x14ac:dyDescent="0.2">
      <c r="A176" s="495">
        <v>175</v>
      </c>
      <c r="B176" s="495" t="s">
        <v>2958</v>
      </c>
      <c r="C176" s="495" t="s">
        <v>2959</v>
      </c>
    </row>
    <row r="177" spans="1:3" x14ac:dyDescent="0.2">
      <c r="A177" s="495">
        <v>176</v>
      </c>
      <c r="B177" s="495" t="s">
        <v>2960</v>
      </c>
      <c r="C177" s="495" t="s">
        <v>1351</v>
      </c>
    </row>
    <row r="178" spans="1:3" x14ac:dyDescent="0.2">
      <c r="A178" s="495">
        <v>177</v>
      </c>
      <c r="B178" s="495" t="s">
        <v>1352</v>
      </c>
      <c r="C178" s="495" t="s">
        <v>1353</v>
      </c>
    </row>
    <row r="179" spans="1:3" x14ac:dyDescent="0.2">
      <c r="A179" s="495">
        <v>178</v>
      </c>
      <c r="B179" s="495" t="s">
        <v>1354</v>
      </c>
      <c r="C179" s="495" t="s">
        <v>1355</v>
      </c>
    </row>
    <row r="180" spans="1:3" x14ac:dyDescent="0.2">
      <c r="A180" s="495">
        <v>179</v>
      </c>
      <c r="B180" s="495" t="s">
        <v>1356</v>
      </c>
      <c r="C180" s="495" t="s">
        <v>1357</v>
      </c>
    </row>
    <row r="181" spans="1:3" x14ac:dyDescent="0.2">
      <c r="A181" s="495">
        <v>180</v>
      </c>
      <c r="B181" s="495" t="s">
        <v>1358</v>
      </c>
      <c r="C181" s="495" t="s">
        <v>1359</v>
      </c>
    </row>
    <row r="182" spans="1:3" x14ac:dyDescent="0.2">
      <c r="A182" s="495">
        <v>181</v>
      </c>
      <c r="B182" s="495" t="s">
        <v>1360</v>
      </c>
      <c r="C182" s="495" t="s">
        <v>1361</v>
      </c>
    </row>
    <row r="183" spans="1:3" x14ac:dyDescent="0.2">
      <c r="A183" s="495">
        <v>182</v>
      </c>
      <c r="B183" s="495" t="s">
        <v>1362</v>
      </c>
      <c r="C183" s="495" t="s">
        <v>1363</v>
      </c>
    </row>
    <row r="184" spans="1:3" x14ac:dyDescent="0.2">
      <c r="A184" s="495">
        <v>183</v>
      </c>
      <c r="B184" s="495" t="s">
        <v>1364</v>
      </c>
      <c r="C184" s="495" t="s">
        <v>1365</v>
      </c>
    </row>
    <row r="185" spans="1:3" x14ac:dyDescent="0.2">
      <c r="A185" s="495">
        <v>184</v>
      </c>
      <c r="B185" s="495" t="s">
        <v>1366</v>
      </c>
      <c r="C185" s="495" t="s">
        <v>1367</v>
      </c>
    </row>
    <row r="186" spans="1:3" x14ac:dyDescent="0.2">
      <c r="A186" s="495">
        <v>185</v>
      </c>
      <c r="B186" s="495" t="s">
        <v>1368</v>
      </c>
      <c r="C186" s="495" t="s">
        <v>1369</v>
      </c>
    </row>
    <row r="187" spans="1:3" x14ac:dyDescent="0.2">
      <c r="A187" s="495">
        <v>186</v>
      </c>
      <c r="B187" s="495" t="s">
        <v>1370</v>
      </c>
      <c r="C187" s="495" t="s">
        <v>1369</v>
      </c>
    </row>
    <row r="188" spans="1:3" x14ac:dyDescent="0.2">
      <c r="A188" s="495">
        <v>187</v>
      </c>
      <c r="B188" s="495" t="s">
        <v>1371</v>
      </c>
      <c r="C188" s="495" t="s">
        <v>1372</v>
      </c>
    </row>
    <row r="189" spans="1:3" x14ac:dyDescent="0.2">
      <c r="A189" s="495">
        <v>188</v>
      </c>
      <c r="B189" s="495" t="s">
        <v>1373</v>
      </c>
      <c r="C189" s="495" t="s">
        <v>269</v>
      </c>
    </row>
    <row r="190" spans="1:3" x14ac:dyDescent="0.2">
      <c r="A190" s="495">
        <v>189</v>
      </c>
      <c r="B190" s="495" t="s">
        <v>270</v>
      </c>
      <c r="C190" s="495" t="s">
        <v>271</v>
      </c>
    </row>
    <row r="191" spans="1:3" x14ac:dyDescent="0.2">
      <c r="A191" s="495">
        <v>190</v>
      </c>
      <c r="B191" s="495" t="s">
        <v>272</v>
      </c>
      <c r="C191" s="495" t="s">
        <v>1427</v>
      </c>
    </row>
    <row r="192" spans="1:3" x14ac:dyDescent="0.2">
      <c r="A192" s="495">
        <v>191</v>
      </c>
      <c r="B192" s="495" t="s">
        <v>1428</v>
      </c>
      <c r="C192" s="495" t="s">
        <v>1429</v>
      </c>
    </row>
    <row r="193" spans="1:3" x14ac:dyDescent="0.2">
      <c r="A193" s="495">
        <v>192</v>
      </c>
      <c r="B193" s="495" t="s">
        <v>1430</v>
      </c>
      <c r="C193" s="495" t="s">
        <v>1431</v>
      </c>
    </row>
    <row r="194" spans="1:3" x14ac:dyDescent="0.2">
      <c r="A194" s="495">
        <v>193</v>
      </c>
      <c r="B194" s="495" t="s">
        <v>1432</v>
      </c>
      <c r="C194" s="495" t="s">
        <v>1433</v>
      </c>
    </row>
    <row r="195" spans="1:3" x14ac:dyDescent="0.2">
      <c r="A195" s="495">
        <v>194</v>
      </c>
      <c r="B195" s="495" t="s">
        <v>1434</v>
      </c>
      <c r="C195" s="495" t="s">
        <v>1435</v>
      </c>
    </row>
    <row r="196" spans="1:3" x14ac:dyDescent="0.2">
      <c r="A196" s="495">
        <v>195</v>
      </c>
      <c r="B196" s="495" t="s">
        <v>1436</v>
      </c>
      <c r="C196" s="495" t="s">
        <v>1437</v>
      </c>
    </row>
    <row r="197" spans="1:3" x14ac:dyDescent="0.2">
      <c r="A197" s="495">
        <v>196</v>
      </c>
      <c r="B197" s="495" t="s">
        <v>1438</v>
      </c>
      <c r="C197" s="495" t="s">
        <v>3900</v>
      </c>
    </row>
    <row r="198" spans="1:3" x14ac:dyDescent="0.2">
      <c r="A198" s="495">
        <v>197</v>
      </c>
      <c r="B198" s="495" t="s">
        <v>3901</v>
      </c>
      <c r="C198" s="495" t="s">
        <v>3902</v>
      </c>
    </row>
    <row r="199" spans="1:3" x14ac:dyDescent="0.2">
      <c r="A199" s="495">
        <v>198</v>
      </c>
      <c r="B199" s="495" t="s">
        <v>3903</v>
      </c>
      <c r="C199" s="495" t="s">
        <v>3904</v>
      </c>
    </row>
    <row r="200" spans="1:3" x14ac:dyDescent="0.2">
      <c r="A200" s="495">
        <v>199</v>
      </c>
      <c r="B200" s="495" t="s">
        <v>3905</v>
      </c>
      <c r="C200" s="495" t="s">
        <v>3906</v>
      </c>
    </row>
    <row r="201" spans="1:3" x14ac:dyDescent="0.2">
      <c r="A201" s="495">
        <v>200</v>
      </c>
      <c r="B201" s="495" t="s">
        <v>3907</v>
      </c>
      <c r="C201" s="495" t="s">
        <v>2184</v>
      </c>
    </row>
    <row r="202" spans="1:3" x14ac:dyDescent="0.2">
      <c r="A202" s="495">
        <v>201</v>
      </c>
      <c r="B202" s="495" t="s">
        <v>2185</v>
      </c>
      <c r="C202" s="495" t="s">
        <v>2186</v>
      </c>
    </row>
    <row r="203" spans="1:3" x14ac:dyDescent="0.2">
      <c r="A203" s="495">
        <v>202</v>
      </c>
      <c r="B203" s="495" t="s">
        <v>2187</v>
      </c>
      <c r="C203" s="495" t="s">
        <v>2188</v>
      </c>
    </row>
    <row r="204" spans="1:3" x14ac:dyDescent="0.2">
      <c r="A204" s="495">
        <v>203</v>
      </c>
      <c r="B204" s="495" t="s">
        <v>2189</v>
      </c>
      <c r="C204" s="495" t="s">
        <v>2190</v>
      </c>
    </row>
    <row r="205" spans="1:3" x14ac:dyDescent="0.2">
      <c r="A205" s="495">
        <v>204</v>
      </c>
      <c r="B205" s="495" t="s">
        <v>2191</v>
      </c>
      <c r="C205" s="495" t="s">
        <v>2192</v>
      </c>
    </row>
    <row r="206" spans="1:3" x14ac:dyDescent="0.2">
      <c r="A206" s="495">
        <v>205</v>
      </c>
      <c r="B206" s="495" t="s">
        <v>2193</v>
      </c>
      <c r="C206" s="495" t="s">
        <v>2194</v>
      </c>
    </row>
    <row r="207" spans="1:3" x14ac:dyDescent="0.2">
      <c r="A207" s="495">
        <v>206</v>
      </c>
      <c r="B207" s="495" t="s">
        <v>2195</v>
      </c>
      <c r="C207" s="495" t="s">
        <v>2196</v>
      </c>
    </row>
    <row r="208" spans="1:3" x14ac:dyDescent="0.2">
      <c r="A208" s="495">
        <v>207</v>
      </c>
      <c r="B208" s="495" t="s">
        <v>2197</v>
      </c>
      <c r="C208" s="495" t="s">
        <v>2198</v>
      </c>
    </row>
    <row r="209" spans="1:3" x14ac:dyDescent="0.2">
      <c r="A209" s="495">
        <v>208</v>
      </c>
      <c r="B209" s="495" t="s">
        <v>2199</v>
      </c>
      <c r="C209" s="495" t="s">
        <v>2200</v>
      </c>
    </row>
    <row r="210" spans="1:3" x14ac:dyDescent="0.2">
      <c r="A210" s="495">
        <v>209</v>
      </c>
      <c r="B210" s="495" t="s">
        <v>2201</v>
      </c>
      <c r="C210" s="495" t="s">
        <v>2202</v>
      </c>
    </row>
    <row r="211" spans="1:3" x14ac:dyDescent="0.2">
      <c r="A211" s="495">
        <v>210</v>
      </c>
      <c r="B211" s="495" t="s">
        <v>2203</v>
      </c>
      <c r="C211" s="495" t="s">
        <v>2204</v>
      </c>
    </row>
    <row r="212" spans="1:3" x14ac:dyDescent="0.2">
      <c r="A212" s="495">
        <v>211</v>
      </c>
      <c r="B212" s="495" t="s">
        <v>2205</v>
      </c>
      <c r="C212" s="495" t="s">
        <v>1121</v>
      </c>
    </row>
    <row r="213" spans="1:3" x14ac:dyDescent="0.2">
      <c r="A213" s="495">
        <v>212</v>
      </c>
      <c r="B213" s="495" t="s">
        <v>1122</v>
      </c>
      <c r="C213" s="495" t="s">
        <v>1123</v>
      </c>
    </row>
    <row r="214" spans="1:3" x14ac:dyDescent="0.2">
      <c r="A214" s="495">
        <v>213</v>
      </c>
      <c r="B214" s="495" t="s">
        <v>1124</v>
      </c>
      <c r="C214" s="495" t="s">
        <v>1125</v>
      </c>
    </row>
    <row r="215" spans="1:3" x14ac:dyDescent="0.2">
      <c r="A215" s="495">
        <v>214</v>
      </c>
      <c r="B215" s="495" t="s">
        <v>1126</v>
      </c>
      <c r="C215" s="495" t="s">
        <v>2321</v>
      </c>
    </row>
    <row r="216" spans="1:3" x14ac:dyDescent="0.2">
      <c r="A216" s="495">
        <v>215</v>
      </c>
      <c r="B216" s="495" t="s">
        <v>2322</v>
      </c>
      <c r="C216" s="495" t="s">
        <v>2323</v>
      </c>
    </row>
    <row r="217" spans="1:3" x14ac:dyDescent="0.2">
      <c r="A217" s="495">
        <v>216</v>
      </c>
      <c r="B217" s="495" t="s">
        <v>2324</v>
      </c>
      <c r="C217" s="495" t="s">
        <v>2325</v>
      </c>
    </row>
    <row r="218" spans="1:3" x14ac:dyDescent="0.2">
      <c r="A218" s="495">
        <v>217</v>
      </c>
      <c r="B218" s="495" t="s">
        <v>2326</v>
      </c>
      <c r="C218" s="495" t="s">
        <v>2327</v>
      </c>
    </row>
    <row r="219" spans="1:3" x14ac:dyDescent="0.2">
      <c r="A219" s="495">
        <v>218</v>
      </c>
      <c r="B219" s="495" t="s">
        <v>2328</v>
      </c>
      <c r="C219" s="495" t="s">
        <v>2329</v>
      </c>
    </row>
    <row r="220" spans="1:3" x14ac:dyDescent="0.2">
      <c r="A220" s="495">
        <v>219</v>
      </c>
      <c r="B220" s="495" t="s">
        <v>2330</v>
      </c>
      <c r="C220" s="495" t="s">
        <v>2331</v>
      </c>
    </row>
    <row r="221" spans="1:3" x14ac:dyDescent="0.2">
      <c r="A221" s="495">
        <v>220</v>
      </c>
      <c r="B221" s="495" t="s">
        <v>2332</v>
      </c>
      <c r="C221" s="495" t="s">
        <v>2333</v>
      </c>
    </row>
    <row r="222" spans="1:3" x14ac:dyDescent="0.2">
      <c r="A222" s="495">
        <v>221</v>
      </c>
      <c r="B222" s="495" t="s">
        <v>2334</v>
      </c>
      <c r="C222" s="495" t="s">
        <v>2335</v>
      </c>
    </row>
    <row r="223" spans="1:3" x14ac:dyDescent="0.2">
      <c r="A223" s="495">
        <v>222</v>
      </c>
      <c r="B223" s="495" t="s">
        <v>2336</v>
      </c>
      <c r="C223" s="495" t="s">
        <v>2337</v>
      </c>
    </row>
    <row r="224" spans="1:3" x14ac:dyDescent="0.2">
      <c r="A224" s="495">
        <v>223</v>
      </c>
      <c r="B224" s="495" t="s">
        <v>2338</v>
      </c>
      <c r="C224" s="495" t="s">
        <v>2339</v>
      </c>
    </row>
    <row r="225" spans="1:3" x14ac:dyDescent="0.2">
      <c r="A225" s="495">
        <v>224</v>
      </c>
      <c r="B225" s="495" t="s">
        <v>2340</v>
      </c>
      <c r="C225" s="495" t="s">
        <v>2341</v>
      </c>
    </row>
    <row r="226" spans="1:3" x14ac:dyDescent="0.2">
      <c r="A226" s="495">
        <v>225</v>
      </c>
      <c r="B226" s="495" t="s">
        <v>2342</v>
      </c>
      <c r="C226" s="495" t="s">
        <v>2343</v>
      </c>
    </row>
    <row r="227" spans="1:3" x14ac:dyDescent="0.2">
      <c r="A227" s="495">
        <v>226</v>
      </c>
      <c r="B227" s="495" t="s">
        <v>2344</v>
      </c>
      <c r="C227" s="495" t="s">
        <v>2345</v>
      </c>
    </row>
    <row r="228" spans="1:3" x14ac:dyDescent="0.2">
      <c r="A228" s="495">
        <v>227</v>
      </c>
      <c r="B228" s="495" t="s">
        <v>2346</v>
      </c>
      <c r="C228" s="495" t="s">
        <v>2347</v>
      </c>
    </row>
    <row r="229" spans="1:3" x14ac:dyDescent="0.2">
      <c r="A229" s="495">
        <v>228</v>
      </c>
      <c r="B229" s="495" t="s">
        <v>2348</v>
      </c>
      <c r="C229" s="495" t="s">
        <v>2349</v>
      </c>
    </row>
    <row r="230" spans="1:3" x14ac:dyDescent="0.2">
      <c r="A230" s="495">
        <v>229</v>
      </c>
      <c r="B230" s="495" t="s">
        <v>2350</v>
      </c>
      <c r="C230" s="495" t="s">
        <v>674</v>
      </c>
    </row>
    <row r="231" spans="1:3" x14ac:dyDescent="0.2">
      <c r="A231" s="495">
        <v>230</v>
      </c>
      <c r="B231" s="495" t="s">
        <v>675</v>
      </c>
      <c r="C231" s="495" t="s">
        <v>676</v>
      </c>
    </row>
    <row r="232" spans="1:3" x14ac:dyDescent="0.2">
      <c r="A232" s="495">
        <v>231</v>
      </c>
      <c r="B232" s="495" t="s">
        <v>677</v>
      </c>
      <c r="C232" s="495" t="s">
        <v>678</v>
      </c>
    </row>
    <row r="233" spans="1:3" x14ac:dyDescent="0.2">
      <c r="A233" s="495">
        <v>232</v>
      </c>
      <c r="B233" s="495" t="s">
        <v>679</v>
      </c>
      <c r="C233" s="495" t="s">
        <v>680</v>
      </c>
    </row>
    <row r="234" spans="1:3" x14ac:dyDescent="0.2">
      <c r="A234" s="495">
        <v>233</v>
      </c>
      <c r="B234" s="495" t="s">
        <v>681</v>
      </c>
      <c r="C234" s="495" t="s">
        <v>682</v>
      </c>
    </row>
    <row r="235" spans="1:3" x14ac:dyDescent="0.2">
      <c r="A235" s="495">
        <v>234</v>
      </c>
      <c r="B235" s="495" t="s">
        <v>683</v>
      </c>
      <c r="C235" s="495" t="s">
        <v>684</v>
      </c>
    </row>
    <row r="236" spans="1:3" x14ac:dyDescent="0.2">
      <c r="A236" s="495">
        <v>235</v>
      </c>
      <c r="B236" s="495" t="s">
        <v>685</v>
      </c>
      <c r="C236" s="495" t="s">
        <v>686</v>
      </c>
    </row>
    <row r="237" spans="1:3" x14ac:dyDescent="0.2">
      <c r="A237" s="495">
        <v>236</v>
      </c>
      <c r="B237" s="495" t="s">
        <v>687</v>
      </c>
      <c r="C237" s="495" t="s">
        <v>688</v>
      </c>
    </row>
    <row r="238" spans="1:3" x14ac:dyDescent="0.2">
      <c r="A238" s="495">
        <v>237</v>
      </c>
      <c r="B238" s="495" t="s">
        <v>689</v>
      </c>
      <c r="C238" s="495" t="s">
        <v>690</v>
      </c>
    </row>
    <row r="239" spans="1:3" x14ac:dyDescent="0.2">
      <c r="A239" s="495">
        <v>238</v>
      </c>
      <c r="B239" s="495" t="s">
        <v>691</v>
      </c>
      <c r="C239" s="495" t="s">
        <v>692</v>
      </c>
    </row>
    <row r="240" spans="1:3" x14ac:dyDescent="0.2">
      <c r="A240" s="495">
        <v>239</v>
      </c>
      <c r="B240" s="495" t="s">
        <v>693</v>
      </c>
      <c r="C240" s="495" t="s">
        <v>694</v>
      </c>
    </row>
    <row r="241" spans="1:3" x14ac:dyDescent="0.2">
      <c r="A241" s="495">
        <v>240</v>
      </c>
      <c r="B241" s="495" t="s">
        <v>695</v>
      </c>
      <c r="C241" s="495" t="s">
        <v>696</v>
      </c>
    </row>
    <row r="242" spans="1:3" x14ac:dyDescent="0.2">
      <c r="A242" s="495">
        <v>241</v>
      </c>
      <c r="B242" s="495" t="s">
        <v>697</v>
      </c>
      <c r="C242" s="495" t="s">
        <v>698</v>
      </c>
    </row>
    <row r="243" spans="1:3" x14ac:dyDescent="0.2">
      <c r="A243" s="495">
        <v>242</v>
      </c>
      <c r="B243" s="495" t="s">
        <v>699</v>
      </c>
      <c r="C243" s="495" t="s">
        <v>700</v>
      </c>
    </row>
    <row r="244" spans="1:3" x14ac:dyDescent="0.2">
      <c r="A244" s="495">
        <v>243</v>
      </c>
      <c r="B244" s="495" t="s">
        <v>701</v>
      </c>
      <c r="C244" s="495" t="s">
        <v>702</v>
      </c>
    </row>
    <row r="245" spans="1:3" x14ac:dyDescent="0.2">
      <c r="A245" s="495">
        <v>244</v>
      </c>
      <c r="B245" s="495" t="s">
        <v>703</v>
      </c>
      <c r="C245" s="495" t="s">
        <v>704</v>
      </c>
    </row>
    <row r="246" spans="1:3" x14ac:dyDescent="0.2">
      <c r="A246" s="495">
        <v>245</v>
      </c>
      <c r="B246" s="495" t="s">
        <v>705</v>
      </c>
      <c r="C246" s="495" t="s">
        <v>706</v>
      </c>
    </row>
    <row r="247" spans="1:3" x14ac:dyDescent="0.2">
      <c r="A247" s="495">
        <v>246</v>
      </c>
      <c r="B247" s="495" t="s">
        <v>707</v>
      </c>
      <c r="C247" s="495" t="s">
        <v>708</v>
      </c>
    </row>
    <row r="248" spans="1:3" x14ac:dyDescent="0.2">
      <c r="A248" s="495">
        <v>247</v>
      </c>
      <c r="B248" s="495" t="s">
        <v>709</v>
      </c>
      <c r="C248" s="495" t="s">
        <v>710</v>
      </c>
    </row>
    <row r="249" spans="1:3" x14ac:dyDescent="0.2">
      <c r="A249" s="495">
        <v>248</v>
      </c>
      <c r="B249" s="495" t="s">
        <v>711</v>
      </c>
      <c r="C249" s="495" t="s">
        <v>712</v>
      </c>
    </row>
    <row r="250" spans="1:3" x14ac:dyDescent="0.2">
      <c r="A250" s="495">
        <v>249</v>
      </c>
      <c r="B250" s="495" t="s">
        <v>713</v>
      </c>
      <c r="C250" s="495" t="s">
        <v>714</v>
      </c>
    </row>
    <row r="251" spans="1:3" x14ac:dyDescent="0.2">
      <c r="A251" s="495">
        <v>250</v>
      </c>
      <c r="B251" s="495" t="s">
        <v>715</v>
      </c>
      <c r="C251" s="495" t="s">
        <v>716</v>
      </c>
    </row>
    <row r="252" spans="1:3" x14ac:dyDescent="0.2">
      <c r="A252" s="495">
        <v>251</v>
      </c>
      <c r="B252" s="495" t="s">
        <v>717</v>
      </c>
      <c r="C252" s="495" t="s">
        <v>718</v>
      </c>
    </row>
    <row r="253" spans="1:3" x14ac:dyDescent="0.2">
      <c r="A253" s="495">
        <v>252</v>
      </c>
      <c r="B253" s="495" t="s">
        <v>719</v>
      </c>
      <c r="C253" s="495" t="s">
        <v>720</v>
      </c>
    </row>
    <row r="254" spans="1:3" x14ac:dyDescent="0.2">
      <c r="A254" s="495">
        <v>253</v>
      </c>
      <c r="B254" s="495" t="s">
        <v>721</v>
      </c>
      <c r="C254" s="495" t="s">
        <v>722</v>
      </c>
    </row>
    <row r="255" spans="1:3" x14ac:dyDescent="0.2">
      <c r="A255" s="495">
        <v>254</v>
      </c>
      <c r="B255" s="495" t="s">
        <v>723</v>
      </c>
      <c r="C255" s="495" t="s">
        <v>724</v>
      </c>
    </row>
    <row r="256" spans="1:3" x14ac:dyDescent="0.2">
      <c r="A256" s="495">
        <v>255</v>
      </c>
      <c r="B256" s="495" t="s">
        <v>725</v>
      </c>
      <c r="C256" s="495" t="s">
        <v>726</v>
      </c>
    </row>
    <row r="257" spans="1:3" x14ac:dyDescent="0.2">
      <c r="A257" s="495">
        <v>256</v>
      </c>
      <c r="B257" s="495" t="s">
        <v>727</v>
      </c>
      <c r="C257" s="495" t="s">
        <v>726</v>
      </c>
    </row>
    <row r="258" spans="1:3" x14ac:dyDescent="0.2">
      <c r="A258" s="495">
        <v>257</v>
      </c>
      <c r="B258" s="495" t="s">
        <v>2423</v>
      </c>
      <c r="C258" s="495" t="s">
        <v>726</v>
      </c>
    </row>
    <row r="259" spans="1:3" x14ac:dyDescent="0.2">
      <c r="A259" s="495">
        <v>258</v>
      </c>
      <c r="B259" s="495" t="s">
        <v>2424</v>
      </c>
      <c r="C259" s="495" t="s">
        <v>2425</v>
      </c>
    </row>
    <row r="260" spans="1:3" x14ac:dyDescent="0.2">
      <c r="A260" s="495">
        <v>259</v>
      </c>
      <c r="B260" s="495" t="s">
        <v>2426</v>
      </c>
      <c r="C260" s="495" t="s">
        <v>2427</v>
      </c>
    </row>
    <row r="261" spans="1:3" x14ac:dyDescent="0.2">
      <c r="A261" s="495">
        <v>260</v>
      </c>
      <c r="B261" s="495" t="s">
        <v>2428</v>
      </c>
      <c r="C261" s="495" t="s">
        <v>2429</v>
      </c>
    </row>
    <row r="262" spans="1:3" x14ac:dyDescent="0.2">
      <c r="A262" s="495">
        <v>261</v>
      </c>
      <c r="B262" s="495" t="s">
        <v>2430</v>
      </c>
      <c r="C262" s="495" t="s">
        <v>2431</v>
      </c>
    </row>
    <row r="263" spans="1:3" x14ac:dyDescent="0.2">
      <c r="A263" s="495">
        <v>262</v>
      </c>
      <c r="B263" s="495" t="s">
        <v>2432</v>
      </c>
      <c r="C263" s="495" t="s">
        <v>2433</v>
      </c>
    </row>
    <row r="264" spans="1:3" x14ac:dyDescent="0.2">
      <c r="A264" s="495">
        <v>263</v>
      </c>
      <c r="B264" s="495" t="s">
        <v>2434</v>
      </c>
      <c r="C264" s="495" t="s">
        <v>2435</v>
      </c>
    </row>
    <row r="265" spans="1:3" x14ac:dyDescent="0.2">
      <c r="A265" s="495">
        <v>264</v>
      </c>
      <c r="B265" s="495" t="s">
        <v>2436</v>
      </c>
      <c r="C265" s="495" t="s">
        <v>2437</v>
      </c>
    </row>
    <row r="266" spans="1:3" x14ac:dyDescent="0.2">
      <c r="A266" s="495">
        <v>265</v>
      </c>
      <c r="B266" s="495" t="s">
        <v>2438</v>
      </c>
      <c r="C266" s="495" t="s">
        <v>2439</v>
      </c>
    </row>
    <row r="267" spans="1:3" x14ac:dyDescent="0.2">
      <c r="A267" s="495">
        <v>266</v>
      </c>
      <c r="B267" s="495" t="s">
        <v>2440</v>
      </c>
      <c r="C267" s="495" t="s">
        <v>2441</v>
      </c>
    </row>
    <row r="268" spans="1:3" x14ac:dyDescent="0.2">
      <c r="A268" s="495">
        <v>267</v>
      </c>
      <c r="B268" s="495" t="s">
        <v>2442</v>
      </c>
      <c r="C268" s="495" t="s">
        <v>2443</v>
      </c>
    </row>
    <row r="269" spans="1:3" x14ac:dyDescent="0.2">
      <c r="A269" s="495">
        <v>268</v>
      </c>
      <c r="B269" s="495" t="s">
        <v>2444</v>
      </c>
      <c r="C269" s="495" t="s">
        <v>2445</v>
      </c>
    </row>
    <row r="270" spans="1:3" x14ac:dyDescent="0.2">
      <c r="A270" s="495">
        <v>269</v>
      </c>
      <c r="B270" s="495" t="s">
        <v>2446</v>
      </c>
      <c r="C270" s="495" t="s">
        <v>2447</v>
      </c>
    </row>
    <row r="271" spans="1:3" x14ac:dyDescent="0.2">
      <c r="A271" s="495">
        <v>270</v>
      </c>
      <c r="B271" s="495" t="s">
        <v>2448</v>
      </c>
      <c r="C271" s="495" t="s">
        <v>2449</v>
      </c>
    </row>
    <row r="272" spans="1:3" x14ac:dyDescent="0.2">
      <c r="A272" s="495">
        <v>271</v>
      </c>
      <c r="B272" s="495" t="s">
        <v>2450</v>
      </c>
      <c r="C272" s="495" t="s">
        <v>2451</v>
      </c>
    </row>
    <row r="273" spans="1:3" x14ac:dyDescent="0.2">
      <c r="A273" s="495">
        <v>272</v>
      </c>
      <c r="B273" s="495" t="s">
        <v>2452</v>
      </c>
      <c r="C273" s="495" t="s">
        <v>2453</v>
      </c>
    </row>
    <row r="274" spans="1:3" x14ac:dyDescent="0.2">
      <c r="A274" s="495">
        <v>273</v>
      </c>
      <c r="B274" s="495" t="s">
        <v>2454</v>
      </c>
      <c r="C274" s="495" t="s">
        <v>2455</v>
      </c>
    </row>
    <row r="275" spans="1:3" x14ac:dyDescent="0.2">
      <c r="A275" s="495">
        <v>274</v>
      </c>
      <c r="B275" s="495" t="s">
        <v>2456</v>
      </c>
      <c r="C275" s="495" t="s">
        <v>2455</v>
      </c>
    </row>
    <row r="276" spans="1:3" x14ac:dyDescent="0.2">
      <c r="A276" s="495">
        <v>275</v>
      </c>
      <c r="B276" s="495" t="s">
        <v>2457</v>
      </c>
      <c r="C276" s="495" t="s">
        <v>2458</v>
      </c>
    </row>
    <row r="277" spans="1:3" x14ac:dyDescent="0.2">
      <c r="A277" s="495">
        <v>276</v>
      </c>
      <c r="B277" s="495" t="s">
        <v>2459</v>
      </c>
      <c r="C277" s="495" t="s">
        <v>2458</v>
      </c>
    </row>
    <row r="278" spans="1:3" x14ac:dyDescent="0.2">
      <c r="A278" s="495">
        <v>277</v>
      </c>
      <c r="B278" s="495" t="s">
        <v>2460</v>
      </c>
      <c r="C278" s="495" t="s">
        <v>2461</v>
      </c>
    </row>
    <row r="279" spans="1:3" x14ac:dyDescent="0.2">
      <c r="A279" s="495">
        <v>278</v>
      </c>
      <c r="B279" s="495" t="s">
        <v>2462</v>
      </c>
      <c r="C279" s="495" t="s">
        <v>2463</v>
      </c>
    </row>
    <row r="280" spans="1:3" x14ac:dyDescent="0.2">
      <c r="A280" s="495">
        <v>279</v>
      </c>
      <c r="B280" s="495" t="s">
        <v>2464</v>
      </c>
      <c r="C280" s="495" t="s">
        <v>2465</v>
      </c>
    </row>
    <row r="281" spans="1:3" x14ac:dyDescent="0.2">
      <c r="A281" s="495">
        <v>280</v>
      </c>
      <c r="B281" s="495" t="s">
        <v>2466</v>
      </c>
      <c r="C281" s="495" t="s">
        <v>2467</v>
      </c>
    </row>
    <row r="282" spans="1:3" x14ac:dyDescent="0.2">
      <c r="A282" s="495">
        <v>281</v>
      </c>
      <c r="B282" s="495" t="s">
        <v>2468</v>
      </c>
      <c r="C282" s="495" t="s">
        <v>2469</v>
      </c>
    </row>
    <row r="283" spans="1:3" x14ac:dyDescent="0.2">
      <c r="A283" s="495">
        <v>282</v>
      </c>
      <c r="B283" s="495" t="s">
        <v>2470</v>
      </c>
      <c r="C283" s="495" t="s">
        <v>2550</v>
      </c>
    </row>
    <row r="284" spans="1:3" x14ac:dyDescent="0.2">
      <c r="A284" s="495">
        <v>283</v>
      </c>
      <c r="B284" s="495" t="s">
        <v>2551</v>
      </c>
      <c r="C284" s="495" t="s">
        <v>2552</v>
      </c>
    </row>
    <row r="285" spans="1:3" x14ac:dyDescent="0.2">
      <c r="A285" s="495">
        <v>284</v>
      </c>
      <c r="B285" s="495" t="s">
        <v>2553</v>
      </c>
      <c r="C285" s="495" t="s">
        <v>2554</v>
      </c>
    </row>
    <row r="286" spans="1:3" x14ac:dyDescent="0.2">
      <c r="A286" s="495">
        <v>285</v>
      </c>
      <c r="B286" s="495" t="s">
        <v>2555</v>
      </c>
      <c r="C286" s="495" t="s">
        <v>2556</v>
      </c>
    </row>
    <row r="287" spans="1:3" x14ac:dyDescent="0.2">
      <c r="A287" s="495">
        <v>286</v>
      </c>
      <c r="B287" s="495" t="s">
        <v>2557</v>
      </c>
      <c r="C287" s="495" t="s">
        <v>2556</v>
      </c>
    </row>
    <row r="288" spans="1:3" x14ac:dyDescent="0.2">
      <c r="A288" s="495">
        <v>287</v>
      </c>
      <c r="B288" s="495" t="s">
        <v>2558</v>
      </c>
      <c r="C288" s="495" t="s">
        <v>2559</v>
      </c>
    </row>
    <row r="289" spans="1:3" x14ac:dyDescent="0.2">
      <c r="A289" s="495">
        <v>288</v>
      </c>
      <c r="B289" s="495" t="s">
        <v>2560</v>
      </c>
      <c r="C289" s="495" t="s">
        <v>2561</v>
      </c>
    </row>
    <row r="290" spans="1:3" x14ac:dyDescent="0.2">
      <c r="A290" s="495">
        <v>289</v>
      </c>
      <c r="B290" s="495" t="s">
        <v>2562</v>
      </c>
      <c r="C290" s="495" t="s">
        <v>2563</v>
      </c>
    </row>
    <row r="291" spans="1:3" x14ac:dyDescent="0.2">
      <c r="A291" s="495">
        <v>290</v>
      </c>
      <c r="B291" s="495" t="s">
        <v>2564</v>
      </c>
      <c r="C291" s="495" t="s">
        <v>2565</v>
      </c>
    </row>
    <row r="292" spans="1:3" x14ac:dyDescent="0.2">
      <c r="A292" s="495">
        <v>291</v>
      </c>
      <c r="B292" s="495" t="s">
        <v>2566</v>
      </c>
      <c r="C292" s="495" t="s">
        <v>2567</v>
      </c>
    </row>
    <row r="293" spans="1:3" x14ac:dyDescent="0.2">
      <c r="A293" s="495">
        <v>292</v>
      </c>
      <c r="B293" s="495" t="s">
        <v>2568</v>
      </c>
      <c r="C293" s="495" t="s">
        <v>2567</v>
      </c>
    </row>
    <row r="294" spans="1:3" x14ac:dyDescent="0.2">
      <c r="A294" s="495">
        <v>293</v>
      </c>
      <c r="B294" s="495" t="s">
        <v>2569</v>
      </c>
      <c r="C294" s="495" t="s">
        <v>2570</v>
      </c>
    </row>
    <row r="295" spans="1:3" x14ac:dyDescent="0.2">
      <c r="A295" s="495">
        <v>294</v>
      </c>
      <c r="B295" s="495" t="s">
        <v>2571</v>
      </c>
      <c r="C295" s="495" t="s">
        <v>2572</v>
      </c>
    </row>
    <row r="296" spans="1:3" x14ac:dyDescent="0.2">
      <c r="A296" s="495">
        <v>295</v>
      </c>
      <c r="B296" s="495" t="s">
        <v>2573</v>
      </c>
      <c r="C296" s="495" t="s">
        <v>2574</v>
      </c>
    </row>
    <row r="297" spans="1:3" x14ac:dyDescent="0.2">
      <c r="A297" s="495">
        <v>296</v>
      </c>
      <c r="B297" s="495" t="s">
        <v>2575</v>
      </c>
      <c r="C297" s="495" t="s">
        <v>2576</v>
      </c>
    </row>
    <row r="298" spans="1:3" x14ac:dyDescent="0.2">
      <c r="A298" s="495">
        <v>297</v>
      </c>
      <c r="B298" s="495" t="s">
        <v>2577</v>
      </c>
      <c r="C298" s="495" t="s">
        <v>2578</v>
      </c>
    </row>
    <row r="299" spans="1:3" x14ac:dyDescent="0.2">
      <c r="A299" s="495">
        <v>298</v>
      </c>
      <c r="B299" s="495" t="s">
        <v>2579</v>
      </c>
      <c r="C299" s="495" t="s">
        <v>2580</v>
      </c>
    </row>
    <row r="300" spans="1:3" x14ac:dyDescent="0.2">
      <c r="A300" s="495">
        <v>299</v>
      </c>
      <c r="B300" s="495" t="s">
        <v>2581</v>
      </c>
      <c r="C300" s="495" t="s">
        <v>2582</v>
      </c>
    </row>
    <row r="301" spans="1:3" x14ac:dyDescent="0.2">
      <c r="A301" s="495">
        <v>300</v>
      </c>
      <c r="B301" s="495" t="s">
        <v>2583</v>
      </c>
      <c r="C301" s="495" t="s">
        <v>2584</v>
      </c>
    </row>
    <row r="302" spans="1:3" x14ac:dyDescent="0.2">
      <c r="A302" s="495">
        <v>301</v>
      </c>
      <c r="B302" s="495" t="s">
        <v>2585</v>
      </c>
      <c r="C302" s="495" t="s">
        <v>2586</v>
      </c>
    </row>
    <row r="303" spans="1:3" x14ac:dyDescent="0.2">
      <c r="A303" s="495">
        <v>302</v>
      </c>
      <c r="B303" s="495" t="s">
        <v>2587</v>
      </c>
      <c r="C303" s="495" t="s">
        <v>2588</v>
      </c>
    </row>
    <row r="304" spans="1:3" x14ac:dyDescent="0.2">
      <c r="A304" s="495">
        <v>303</v>
      </c>
      <c r="B304" s="495" t="s">
        <v>2589</v>
      </c>
      <c r="C304" s="495" t="s">
        <v>2590</v>
      </c>
    </row>
    <row r="305" spans="1:3" x14ac:dyDescent="0.2">
      <c r="A305" s="495">
        <v>304</v>
      </c>
      <c r="B305" s="495" t="s">
        <v>2591</v>
      </c>
      <c r="C305" s="495" t="s">
        <v>2592</v>
      </c>
    </row>
    <row r="306" spans="1:3" x14ac:dyDescent="0.2">
      <c r="A306" s="495">
        <v>305</v>
      </c>
      <c r="B306" s="495" t="s">
        <v>2593</v>
      </c>
      <c r="C306" s="495" t="s">
        <v>873</v>
      </c>
    </row>
    <row r="307" spans="1:3" x14ac:dyDescent="0.2">
      <c r="A307" s="495">
        <v>306</v>
      </c>
      <c r="B307" s="495" t="s">
        <v>874</v>
      </c>
      <c r="C307" s="495" t="s">
        <v>875</v>
      </c>
    </row>
    <row r="308" spans="1:3" x14ac:dyDescent="0.2">
      <c r="A308" s="495">
        <v>307</v>
      </c>
      <c r="B308" s="495" t="s">
        <v>876</v>
      </c>
      <c r="C308" s="495" t="s">
        <v>877</v>
      </c>
    </row>
    <row r="309" spans="1:3" x14ac:dyDescent="0.2">
      <c r="A309" s="495">
        <v>308</v>
      </c>
      <c r="B309" s="495" t="s">
        <v>878</v>
      </c>
      <c r="C309" s="495" t="s">
        <v>1440</v>
      </c>
    </row>
    <row r="310" spans="1:3" x14ac:dyDescent="0.2">
      <c r="A310" s="495">
        <v>309</v>
      </c>
      <c r="B310" s="495" t="s">
        <v>1441</v>
      </c>
      <c r="C310" s="495" t="s">
        <v>1442</v>
      </c>
    </row>
    <row r="311" spans="1:3" x14ac:dyDescent="0.2">
      <c r="A311" s="495">
        <v>310</v>
      </c>
      <c r="B311" s="495" t="s">
        <v>1443</v>
      </c>
      <c r="C311" s="495" t="s">
        <v>1444</v>
      </c>
    </row>
    <row r="312" spans="1:3" x14ac:dyDescent="0.2">
      <c r="A312" s="495">
        <v>311</v>
      </c>
      <c r="B312" s="495" t="s">
        <v>1445</v>
      </c>
      <c r="C312" s="495" t="s">
        <v>2315</v>
      </c>
    </row>
    <row r="313" spans="1:3" x14ac:dyDescent="0.2">
      <c r="A313" s="495">
        <v>312</v>
      </c>
      <c r="B313" s="495" t="s">
        <v>2316</v>
      </c>
      <c r="C313" s="495" t="s">
        <v>2317</v>
      </c>
    </row>
    <row r="314" spans="1:3" x14ac:dyDescent="0.2">
      <c r="A314" s="495">
        <v>313</v>
      </c>
      <c r="B314" s="495" t="s">
        <v>2318</v>
      </c>
      <c r="C314" s="495" t="s">
        <v>2319</v>
      </c>
    </row>
    <row r="315" spans="1:3" x14ac:dyDescent="0.2">
      <c r="A315" s="495">
        <v>314</v>
      </c>
      <c r="B315" s="495" t="s">
        <v>2320</v>
      </c>
      <c r="C315" s="495" t="s">
        <v>3036</v>
      </c>
    </row>
    <row r="316" spans="1:3" x14ac:dyDescent="0.2">
      <c r="A316" s="495">
        <v>315</v>
      </c>
      <c r="B316" s="495" t="s">
        <v>3037</v>
      </c>
      <c r="C316" s="495" t="s">
        <v>3038</v>
      </c>
    </row>
    <row r="317" spans="1:3" x14ac:dyDescent="0.2">
      <c r="A317" s="495">
        <v>316</v>
      </c>
      <c r="B317" s="495" t="s">
        <v>3039</v>
      </c>
      <c r="C317" s="495" t="s">
        <v>3040</v>
      </c>
    </row>
    <row r="318" spans="1:3" x14ac:dyDescent="0.2">
      <c r="A318" s="495">
        <v>317</v>
      </c>
      <c r="B318" s="495" t="s">
        <v>3041</v>
      </c>
      <c r="C318" s="495" t="s">
        <v>3040</v>
      </c>
    </row>
    <row r="319" spans="1:3" x14ac:dyDescent="0.2">
      <c r="A319" s="495">
        <v>318</v>
      </c>
      <c r="B319" s="495" t="s">
        <v>3042</v>
      </c>
      <c r="C319" s="495" t="s">
        <v>3043</v>
      </c>
    </row>
    <row r="320" spans="1:3" x14ac:dyDescent="0.2">
      <c r="A320" s="495">
        <v>319</v>
      </c>
      <c r="B320" s="495" t="s">
        <v>3044</v>
      </c>
      <c r="C320" s="495" t="s">
        <v>3045</v>
      </c>
    </row>
    <row r="321" spans="1:3" x14ac:dyDescent="0.2">
      <c r="A321" s="495">
        <v>320</v>
      </c>
      <c r="B321" s="495" t="s">
        <v>3046</v>
      </c>
      <c r="C321" s="495" t="s">
        <v>3047</v>
      </c>
    </row>
    <row r="322" spans="1:3" x14ac:dyDescent="0.2">
      <c r="A322" s="495">
        <v>321</v>
      </c>
      <c r="B322" s="495" t="s">
        <v>3048</v>
      </c>
      <c r="C322" s="495" t="s">
        <v>3049</v>
      </c>
    </row>
    <row r="323" spans="1:3" x14ac:dyDescent="0.2">
      <c r="A323" s="495">
        <v>322</v>
      </c>
      <c r="B323" s="495" t="s">
        <v>3050</v>
      </c>
      <c r="C323" s="495" t="s">
        <v>3051</v>
      </c>
    </row>
    <row r="324" spans="1:3" x14ac:dyDescent="0.2">
      <c r="A324" s="495">
        <v>323</v>
      </c>
      <c r="B324" s="495" t="s">
        <v>3052</v>
      </c>
      <c r="C324" s="495" t="s">
        <v>3053</v>
      </c>
    </row>
    <row r="325" spans="1:3" x14ac:dyDescent="0.2">
      <c r="A325" s="495">
        <v>324</v>
      </c>
      <c r="B325" s="495" t="s">
        <v>3054</v>
      </c>
      <c r="C325" s="495" t="s">
        <v>3055</v>
      </c>
    </row>
    <row r="326" spans="1:3" x14ac:dyDescent="0.2">
      <c r="A326" s="495">
        <v>325</v>
      </c>
      <c r="B326" s="495" t="s">
        <v>3056</v>
      </c>
      <c r="C326" s="495" t="s">
        <v>3055</v>
      </c>
    </row>
    <row r="327" spans="1:3" x14ac:dyDescent="0.2">
      <c r="A327" s="495">
        <v>326</v>
      </c>
      <c r="B327" s="495" t="s">
        <v>3057</v>
      </c>
      <c r="C327" s="495" t="s">
        <v>3058</v>
      </c>
    </row>
    <row r="328" spans="1:3" x14ac:dyDescent="0.2">
      <c r="A328" s="495">
        <v>327</v>
      </c>
      <c r="B328" s="495" t="s">
        <v>3059</v>
      </c>
      <c r="C328" s="495" t="s">
        <v>3058</v>
      </c>
    </row>
    <row r="329" spans="1:3" x14ac:dyDescent="0.2">
      <c r="A329" s="495">
        <v>328</v>
      </c>
      <c r="B329" s="495" t="s">
        <v>3060</v>
      </c>
      <c r="C329" s="495" t="s">
        <v>3061</v>
      </c>
    </row>
    <row r="330" spans="1:3" x14ac:dyDescent="0.2">
      <c r="A330" s="495">
        <v>329</v>
      </c>
      <c r="B330" s="495" t="s">
        <v>3062</v>
      </c>
      <c r="C330" s="495" t="s">
        <v>3061</v>
      </c>
    </row>
    <row r="331" spans="1:3" x14ac:dyDescent="0.2">
      <c r="A331" s="495">
        <v>330</v>
      </c>
      <c r="B331" s="495" t="s">
        <v>3063</v>
      </c>
      <c r="C331" s="495" t="s">
        <v>3064</v>
      </c>
    </row>
    <row r="332" spans="1:3" x14ac:dyDescent="0.2">
      <c r="A332" s="495">
        <v>331</v>
      </c>
      <c r="B332" s="495" t="s">
        <v>3065</v>
      </c>
      <c r="C332" s="495" t="s">
        <v>3066</v>
      </c>
    </row>
    <row r="333" spans="1:3" x14ac:dyDescent="0.2">
      <c r="A333" s="495">
        <v>332</v>
      </c>
      <c r="B333" s="495" t="s">
        <v>3067</v>
      </c>
      <c r="C333" s="495" t="s">
        <v>3066</v>
      </c>
    </row>
    <row r="334" spans="1:3" x14ac:dyDescent="0.2">
      <c r="A334" s="495">
        <v>333</v>
      </c>
      <c r="B334" s="495" t="s">
        <v>3068</v>
      </c>
      <c r="C334" s="495" t="s">
        <v>3069</v>
      </c>
    </row>
    <row r="335" spans="1:3" x14ac:dyDescent="0.2">
      <c r="A335" s="495">
        <v>334</v>
      </c>
      <c r="B335" s="495" t="s">
        <v>3070</v>
      </c>
      <c r="C335" s="495" t="s">
        <v>3071</v>
      </c>
    </row>
    <row r="336" spans="1:3" x14ac:dyDescent="0.2">
      <c r="A336" s="495">
        <v>335</v>
      </c>
      <c r="B336" s="495" t="s">
        <v>3072</v>
      </c>
      <c r="C336" s="495" t="s">
        <v>3073</v>
      </c>
    </row>
    <row r="337" spans="1:3" x14ac:dyDescent="0.2">
      <c r="A337" s="495">
        <v>336</v>
      </c>
      <c r="B337" s="495" t="s">
        <v>3074</v>
      </c>
      <c r="C337" s="495" t="s">
        <v>3075</v>
      </c>
    </row>
    <row r="338" spans="1:3" x14ac:dyDescent="0.2">
      <c r="A338" s="495">
        <v>337</v>
      </c>
      <c r="B338" s="495" t="s">
        <v>3076</v>
      </c>
      <c r="C338" s="495" t="s">
        <v>3077</v>
      </c>
    </row>
    <row r="339" spans="1:3" x14ac:dyDescent="0.2">
      <c r="A339" s="495">
        <v>338</v>
      </c>
      <c r="B339" s="495" t="s">
        <v>3078</v>
      </c>
      <c r="C339" s="495" t="s">
        <v>3077</v>
      </c>
    </row>
    <row r="340" spans="1:3" x14ac:dyDescent="0.2">
      <c r="A340" s="495">
        <v>339</v>
      </c>
      <c r="B340" s="495" t="s">
        <v>3079</v>
      </c>
      <c r="C340" s="495" t="s">
        <v>3080</v>
      </c>
    </row>
    <row r="341" spans="1:3" x14ac:dyDescent="0.2">
      <c r="A341" s="495">
        <v>340</v>
      </c>
      <c r="B341" s="495" t="s">
        <v>3081</v>
      </c>
      <c r="C341" s="495" t="s">
        <v>3082</v>
      </c>
    </row>
    <row r="342" spans="1:3" x14ac:dyDescent="0.2">
      <c r="A342" s="495">
        <v>341</v>
      </c>
      <c r="B342" s="495" t="s">
        <v>3083</v>
      </c>
      <c r="C342" s="495" t="s">
        <v>3084</v>
      </c>
    </row>
    <row r="343" spans="1:3" x14ac:dyDescent="0.2">
      <c r="A343" s="495">
        <v>342</v>
      </c>
      <c r="B343" s="495" t="s">
        <v>3085</v>
      </c>
      <c r="C343" s="495" t="s">
        <v>3086</v>
      </c>
    </row>
    <row r="344" spans="1:3" x14ac:dyDescent="0.2">
      <c r="A344" s="495">
        <v>343</v>
      </c>
      <c r="B344" s="495" t="s">
        <v>3087</v>
      </c>
      <c r="C344" s="495" t="s">
        <v>3088</v>
      </c>
    </row>
    <row r="345" spans="1:3" x14ac:dyDescent="0.2">
      <c r="A345" s="495">
        <v>344</v>
      </c>
      <c r="B345" s="495" t="s">
        <v>3089</v>
      </c>
      <c r="C345" s="495" t="s">
        <v>3088</v>
      </c>
    </row>
    <row r="346" spans="1:3" x14ac:dyDescent="0.2">
      <c r="A346" s="495">
        <v>345</v>
      </c>
      <c r="B346" s="495" t="s">
        <v>3090</v>
      </c>
      <c r="C346" s="495" t="s">
        <v>3091</v>
      </c>
    </row>
    <row r="347" spans="1:3" x14ac:dyDescent="0.2">
      <c r="A347" s="495">
        <v>346</v>
      </c>
      <c r="B347" s="495" t="s">
        <v>3092</v>
      </c>
      <c r="C347" s="495" t="s">
        <v>3093</v>
      </c>
    </row>
    <row r="348" spans="1:3" x14ac:dyDescent="0.2">
      <c r="A348" s="495">
        <v>347</v>
      </c>
      <c r="B348" s="495" t="s">
        <v>3094</v>
      </c>
      <c r="C348" s="495" t="s">
        <v>3095</v>
      </c>
    </row>
    <row r="349" spans="1:3" x14ac:dyDescent="0.2">
      <c r="A349" s="495">
        <v>348</v>
      </c>
      <c r="B349" s="495" t="s">
        <v>3244</v>
      </c>
      <c r="C349" s="495" t="s">
        <v>3095</v>
      </c>
    </row>
    <row r="350" spans="1:3" x14ac:dyDescent="0.2">
      <c r="A350" s="495">
        <v>349</v>
      </c>
      <c r="B350" s="495" t="s">
        <v>3245</v>
      </c>
      <c r="C350" s="495" t="s">
        <v>3246</v>
      </c>
    </row>
    <row r="351" spans="1:3" x14ac:dyDescent="0.2">
      <c r="A351" s="495">
        <v>350</v>
      </c>
      <c r="B351" s="495" t="s">
        <v>3247</v>
      </c>
      <c r="C351" s="495" t="s">
        <v>3248</v>
      </c>
    </row>
    <row r="352" spans="1:3" x14ac:dyDescent="0.2">
      <c r="A352" s="495">
        <v>351</v>
      </c>
      <c r="B352" s="495" t="s">
        <v>3249</v>
      </c>
      <c r="C352" s="495" t="s">
        <v>3250</v>
      </c>
    </row>
    <row r="353" spans="1:3" x14ac:dyDescent="0.2">
      <c r="A353" s="495">
        <v>352</v>
      </c>
      <c r="B353" s="495" t="s">
        <v>3251</v>
      </c>
      <c r="C353" s="495" t="s">
        <v>3252</v>
      </c>
    </row>
    <row r="354" spans="1:3" x14ac:dyDescent="0.2">
      <c r="A354" s="495">
        <v>353</v>
      </c>
      <c r="B354" s="495" t="s">
        <v>3253</v>
      </c>
      <c r="C354" s="495" t="s">
        <v>3254</v>
      </c>
    </row>
    <row r="355" spans="1:3" x14ac:dyDescent="0.2">
      <c r="A355" s="495">
        <v>354</v>
      </c>
      <c r="B355" s="495" t="s">
        <v>3255</v>
      </c>
      <c r="C355" s="495" t="s">
        <v>3256</v>
      </c>
    </row>
    <row r="356" spans="1:3" x14ac:dyDescent="0.2">
      <c r="A356" s="495">
        <v>355</v>
      </c>
      <c r="B356" s="495" t="s">
        <v>3257</v>
      </c>
      <c r="C356" s="495" t="s">
        <v>3258</v>
      </c>
    </row>
    <row r="357" spans="1:3" x14ac:dyDescent="0.2">
      <c r="A357" s="495">
        <v>356</v>
      </c>
      <c r="B357" s="495" t="s">
        <v>3259</v>
      </c>
      <c r="C357" s="495" t="s">
        <v>3260</v>
      </c>
    </row>
    <row r="358" spans="1:3" x14ac:dyDescent="0.2">
      <c r="A358" s="495">
        <v>357</v>
      </c>
      <c r="B358" s="495" t="s">
        <v>3261</v>
      </c>
      <c r="C358" s="495" t="s">
        <v>3262</v>
      </c>
    </row>
    <row r="359" spans="1:3" x14ac:dyDescent="0.2">
      <c r="A359" s="495">
        <v>358</v>
      </c>
      <c r="B359" s="495" t="s">
        <v>3263</v>
      </c>
      <c r="C359" s="495" t="s">
        <v>3264</v>
      </c>
    </row>
    <row r="360" spans="1:3" x14ac:dyDescent="0.2">
      <c r="A360" s="495">
        <v>359</v>
      </c>
      <c r="B360" s="495" t="s">
        <v>3265</v>
      </c>
      <c r="C360" s="495" t="s">
        <v>3266</v>
      </c>
    </row>
    <row r="361" spans="1:3" x14ac:dyDescent="0.2">
      <c r="A361" s="495">
        <v>360</v>
      </c>
      <c r="B361" s="495" t="s">
        <v>3267</v>
      </c>
      <c r="C361" s="495" t="s">
        <v>3268</v>
      </c>
    </row>
    <row r="362" spans="1:3" x14ac:dyDescent="0.2">
      <c r="A362" s="495">
        <v>361</v>
      </c>
      <c r="B362" s="495" t="s">
        <v>3269</v>
      </c>
      <c r="C362" s="495" t="s">
        <v>3270</v>
      </c>
    </row>
    <row r="363" spans="1:3" x14ac:dyDescent="0.2">
      <c r="A363" s="495">
        <v>362</v>
      </c>
      <c r="B363" s="495" t="s">
        <v>3271</v>
      </c>
      <c r="C363" s="495" t="s">
        <v>1633</v>
      </c>
    </row>
    <row r="364" spans="1:3" x14ac:dyDescent="0.2">
      <c r="A364" s="495">
        <v>363</v>
      </c>
      <c r="B364" s="495" t="s">
        <v>1634</v>
      </c>
      <c r="C364" s="495" t="s">
        <v>1635</v>
      </c>
    </row>
    <row r="365" spans="1:3" x14ac:dyDescent="0.2">
      <c r="A365" s="495">
        <v>364</v>
      </c>
      <c r="B365" s="495" t="s">
        <v>1636</v>
      </c>
      <c r="C365" s="495" t="s">
        <v>1637</v>
      </c>
    </row>
    <row r="366" spans="1:3" x14ac:dyDescent="0.2">
      <c r="A366" s="495">
        <v>365</v>
      </c>
      <c r="B366" s="495" t="s">
        <v>1638</v>
      </c>
      <c r="C366" s="495" t="s">
        <v>1639</v>
      </c>
    </row>
    <row r="367" spans="1:3" x14ac:dyDescent="0.2">
      <c r="A367" s="495">
        <v>366</v>
      </c>
      <c r="B367" s="495" t="s">
        <v>1640</v>
      </c>
      <c r="C367" s="495" t="s">
        <v>1641</v>
      </c>
    </row>
    <row r="368" spans="1:3" x14ac:dyDescent="0.2">
      <c r="A368" s="495">
        <v>367</v>
      </c>
      <c r="B368" s="495" t="s">
        <v>1642</v>
      </c>
      <c r="C368" s="495" t="s">
        <v>1643</v>
      </c>
    </row>
    <row r="369" spans="1:3" x14ac:dyDescent="0.2">
      <c r="A369" s="495">
        <v>368</v>
      </c>
      <c r="B369" s="495" t="s">
        <v>1644</v>
      </c>
      <c r="C369" s="495" t="s">
        <v>1645</v>
      </c>
    </row>
    <row r="370" spans="1:3" x14ac:dyDescent="0.2">
      <c r="A370" s="495">
        <v>369</v>
      </c>
      <c r="B370" s="495" t="s">
        <v>1646</v>
      </c>
      <c r="C370" s="495" t="s">
        <v>1647</v>
      </c>
    </row>
    <row r="371" spans="1:3" x14ac:dyDescent="0.2">
      <c r="A371" s="495">
        <v>370</v>
      </c>
      <c r="B371" s="495" t="s">
        <v>1648</v>
      </c>
      <c r="C371" s="495" t="s">
        <v>1649</v>
      </c>
    </row>
    <row r="372" spans="1:3" x14ac:dyDescent="0.2">
      <c r="A372" s="495">
        <v>371</v>
      </c>
      <c r="B372" s="495" t="s">
        <v>1650</v>
      </c>
      <c r="C372" s="495" t="s">
        <v>1651</v>
      </c>
    </row>
    <row r="373" spans="1:3" x14ac:dyDescent="0.2">
      <c r="A373" s="495">
        <v>372</v>
      </c>
      <c r="B373" s="495" t="s">
        <v>1652</v>
      </c>
      <c r="C373" s="495" t="s">
        <v>1653</v>
      </c>
    </row>
    <row r="374" spans="1:3" x14ac:dyDescent="0.2">
      <c r="A374" s="495">
        <v>373</v>
      </c>
      <c r="B374" s="495" t="s">
        <v>1654</v>
      </c>
      <c r="C374" s="495" t="s">
        <v>1655</v>
      </c>
    </row>
    <row r="375" spans="1:3" x14ac:dyDescent="0.2">
      <c r="A375" s="495">
        <v>374</v>
      </c>
      <c r="B375" s="495" t="s">
        <v>1656</v>
      </c>
      <c r="C375" s="495" t="s">
        <v>1657</v>
      </c>
    </row>
    <row r="376" spans="1:3" x14ac:dyDescent="0.2">
      <c r="A376" s="495">
        <v>375</v>
      </c>
      <c r="B376" s="495" t="s">
        <v>1658</v>
      </c>
      <c r="C376" s="495" t="s">
        <v>1659</v>
      </c>
    </row>
    <row r="377" spans="1:3" x14ac:dyDescent="0.2">
      <c r="A377" s="495">
        <v>376</v>
      </c>
      <c r="B377" s="495" t="s">
        <v>1660</v>
      </c>
      <c r="C377" s="495" t="s">
        <v>1661</v>
      </c>
    </row>
    <row r="378" spans="1:3" x14ac:dyDescent="0.2">
      <c r="A378" s="495">
        <v>377</v>
      </c>
      <c r="B378" s="495" t="s">
        <v>1662</v>
      </c>
      <c r="C378" s="495" t="s">
        <v>1663</v>
      </c>
    </row>
    <row r="379" spans="1:3" x14ac:dyDescent="0.2">
      <c r="A379" s="495">
        <v>378</v>
      </c>
      <c r="B379" s="495" t="s">
        <v>1664</v>
      </c>
      <c r="C379" s="495" t="s">
        <v>1665</v>
      </c>
    </row>
    <row r="380" spans="1:3" x14ac:dyDescent="0.2">
      <c r="A380" s="495">
        <v>379</v>
      </c>
      <c r="B380" s="495" t="s">
        <v>1666</v>
      </c>
      <c r="C380" s="495" t="s">
        <v>1667</v>
      </c>
    </row>
    <row r="381" spans="1:3" x14ac:dyDescent="0.2">
      <c r="A381" s="495">
        <v>380</v>
      </c>
      <c r="B381" s="495" t="s">
        <v>1668</v>
      </c>
      <c r="C381" s="495" t="s">
        <v>1669</v>
      </c>
    </row>
    <row r="382" spans="1:3" x14ac:dyDescent="0.2">
      <c r="A382" s="495">
        <v>381</v>
      </c>
      <c r="B382" s="495" t="s">
        <v>1670</v>
      </c>
      <c r="C382" s="495" t="s">
        <v>18</v>
      </c>
    </row>
    <row r="383" spans="1:3" x14ac:dyDescent="0.2">
      <c r="A383" s="495">
        <v>382</v>
      </c>
      <c r="B383" s="495" t="s">
        <v>19</v>
      </c>
      <c r="C383" s="495" t="s">
        <v>20</v>
      </c>
    </row>
    <row r="384" spans="1:3" x14ac:dyDescent="0.2">
      <c r="A384" s="495">
        <v>383</v>
      </c>
      <c r="B384" s="495" t="s">
        <v>21</v>
      </c>
      <c r="C384" s="495" t="s">
        <v>3302</v>
      </c>
    </row>
    <row r="385" spans="1:3" x14ac:dyDescent="0.2">
      <c r="A385" s="495">
        <v>384</v>
      </c>
      <c r="B385" s="495" t="s">
        <v>3303</v>
      </c>
      <c r="C385" s="495" t="s">
        <v>3304</v>
      </c>
    </row>
    <row r="386" spans="1:3" x14ac:dyDescent="0.2">
      <c r="A386" s="495">
        <v>385</v>
      </c>
      <c r="B386" s="495" t="s">
        <v>3305</v>
      </c>
      <c r="C386" s="495" t="s">
        <v>3306</v>
      </c>
    </row>
    <row r="387" spans="1:3" x14ac:dyDescent="0.2">
      <c r="A387" s="495">
        <v>386</v>
      </c>
      <c r="B387" s="495" t="s">
        <v>3307</v>
      </c>
      <c r="C387" s="495" t="s">
        <v>3308</v>
      </c>
    </row>
    <row r="388" spans="1:3" x14ac:dyDescent="0.2">
      <c r="A388" s="495">
        <v>387</v>
      </c>
      <c r="B388" s="495" t="s">
        <v>3309</v>
      </c>
      <c r="C388" s="495" t="s">
        <v>3310</v>
      </c>
    </row>
    <row r="389" spans="1:3" x14ac:dyDescent="0.2">
      <c r="A389" s="495">
        <v>388</v>
      </c>
      <c r="B389" s="495" t="s">
        <v>3311</v>
      </c>
      <c r="C389" s="495" t="s">
        <v>3310</v>
      </c>
    </row>
    <row r="390" spans="1:3" x14ac:dyDescent="0.2">
      <c r="A390" s="495">
        <v>389</v>
      </c>
      <c r="B390" s="495" t="s">
        <v>3312</v>
      </c>
      <c r="C390" s="495" t="s">
        <v>3313</v>
      </c>
    </row>
    <row r="391" spans="1:3" x14ac:dyDescent="0.2">
      <c r="A391" s="495">
        <v>390</v>
      </c>
      <c r="B391" s="495" t="s">
        <v>3314</v>
      </c>
      <c r="C391" s="495" t="s">
        <v>3313</v>
      </c>
    </row>
    <row r="392" spans="1:3" x14ac:dyDescent="0.2">
      <c r="A392" s="495">
        <v>391</v>
      </c>
      <c r="B392" s="495" t="s">
        <v>3315</v>
      </c>
      <c r="C392" s="495" t="s">
        <v>3316</v>
      </c>
    </row>
    <row r="393" spans="1:3" x14ac:dyDescent="0.2">
      <c r="A393" s="495">
        <v>392</v>
      </c>
      <c r="B393" s="495" t="s">
        <v>3317</v>
      </c>
      <c r="C393" s="495" t="s">
        <v>3316</v>
      </c>
    </row>
    <row r="394" spans="1:3" x14ac:dyDescent="0.2">
      <c r="A394" s="495">
        <v>393</v>
      </c>
      <c r="B394" s="495" t="s">
        <v>3318</v>
      </c>
      <c r="C394" s="495" t="s">
        <v>3319</v>
      </c>
    </row>
    <row r="395" spans="1:3" x14ac:dyDescent="0.2">
      <c r="A395" s="495">
        <v>394</v>
      </c>
      <c r="B395" s="495" t="s">
        <v>3320</v>
      </c>
      <c r="C395" s="495" t="s">
        <v>3321</v>
      </c>
    </row>
    <row r="396" spans="1:3" x14ac:dyDescent="0.2">
      <c r="A396" s="495">
        <v>395</v>
      </c>
      <c r="B396" s="495" t="s">
        <v>3322</v>
      </c>
      <c r="C396" s="495" t="s">
        <v>3323</v>
      </c>
    </row>
    <row r="397" spans="1:3" x14ac:dyDescent="0.2">
      <c r="A397" s="495">
        <v>396</v>
      </c>
      <c r="B397" s="495" t="s">
        <v>3324</v>
      </c>
      <c r="C397" s="495" t="s">
        <v>3325</v>
      </c>
    </row>
    <row r="398" spans="1:3" x14ac:dyDescent="0.2">
      <c r="A398" s="495">
        <v>397</v>
      </c>
      <c r="B398" s="495" t="s">
        <v>3326</v>
      </c>
      <c r="C398" s="495" t="s">
        <v>3327</v>
      </c>
    </row>
    <row r="399" spans="1:3" x14ac:dyDescent="0.2">
      <c r="A399" s="495">
        <v>398</v>
      </c>
      <c r="B399" s="495" t="s">
        <v>3328</v>
      </c>
      <c r="C399" s="495" t="s">
        <v>3329</v>
      </c>
    </row>
    <row r="400" spans="1:3" x14ac:dyDescent="0.2">
      <c r="A400" s="495">
        <v>399</v>
      </c>
      <c r="B400" s="495" t="s">
        <v>3330</v>
      </c>
      <c r="C400" s="495" t="s">
        <v>3331</v>
      </c>
    </row>
    <row r="401" spans="1:3" x14ac:dyDescent="0.2">
      <c r="A401" s="495">
        <v>400</v>
      </c>
      <c r="B401" s="495" t="s">
        <v>3332</v>
      </c>
      <c r="C401" s="495" t="s">
        <v>3333</v>
      </c>
    </row>
    <row r="402" spans="1:3" x14ac:dyDescent="0.2">
      <c r="A402" s="495">
        <v>401</v>
      </c>
      <c r="B402" s="495" t="s">
        <v>3334</v>
      </c>
      <c r="C402" s="495" t="s">
        <v>3335</v>
      </c>
    </row>
    <row r="403" spans="1:3" x14ac:dyDescent="0.2">
      <c r="A403" s="495">
        <v>402</v>
      </c>
      <c r="B403" s="495" t="s">
        <v>3336</v>
      </c>
      <c r="C403" s="495" t="s">
        <v>3337</v>
      </c>
    </row>
    <row r="404" spans="1:3" x14ac:dyDescent="0.2">
      <c r="A404" s="495">
        <v>403</v>
      </c>
      <c r="B404" s="495" t="s">
        <v>3338</v>
      </c>
      <c r="C404" s="495" t="s">
        <v>3339</v>
      </c>
    </row>
    <row r="405" spans="1:3" x14ac:dyDescent="0.2">
      <c r="A405" s="495">
        <v>404</v>
      </c>
      <c r="B405" s="495" t="s">
        <v>3340</v>
      </c>
      <c r="C405" s="495" t="s">
        <v>3341</v>
      </c>
    </row>
    <row r="406" spans="1:3" x14ac:dyDescent="0.2">
      <c r="A406" s="495">
        <v>405</v>
      </c>
      <c r="B406" s="495" t="s">
        <v>3342</v>
      </c>
      <c r="C406" s="495" t="s">
        <v>3341</v>
      </c>
    </row>
    <row r="407" spans="1:3" x14ac:dyDescent="0.2">
      <c r="A407" s="495">
        <v>406</v>
      </c>
      <c r="B407" s="495" t="s">
        <v>3343</v>
      </c>
      <c r="C407" s="495" t="s">
        <v>3344</v>
      </c>
    </row>
    <row r="408" spans="1:3" x14ac:dyDescent="0.2">
      <c r="A408" s="495">
        <v>407</v>
      </c>
      <c r="B408" s="495" t="s">
        <v>3345</v>
      </c>
      <c r="C408" s="495" t="s">
        <v>3344</v>
      </c>
    </row>
    <row r="409" spans="1:3" x14ac:dyDescent="0.2">
      <c r="A409" s="495">
        <v>408</v>
      </c>
      <c r="B409" s="495" t="s">
        <v>3346</v>
      </c>
      <c r="C409" s="495" t="s">
        <v>3347</v>
      </c>
    </row>
    <row r="410" spans="1:3" x14ac:dyDescent="0.2">
      <c r="A410" s="495">
        <v>409</v>
      </c>
      <c r="B410" s="495" t="s">
        <v>3348</v>
      </c>
      <c r="C410" s="495" t="s">
        <v>3349</v>
      </c>
    </row>
    <row r="411" spans="1:3" x14ac:dyDescent="0.2">
      <c r="A411" s="495">
        <v>410</v>
      </c>
      <c r="B411" s="495" t="s">
        <v>3350</v>
      </c>
      <c r="C411" s="495" t="s">
        <v>3351</v>
      </c>
    </row>
    <row r="412" spans="1:3" x14ac:dyDescent="0.2">
      <c r="A412" s="495">
        <v>411</v>
      </c>
      <c r="B412" s="495" t="s">
        <v>3352</v>
      </c>
      <c r="C412" s="495" t="s">
        <v>3353</v>
      </c>
    </row>
    <row r="413" spans="1:3" x14ac:dyDescent="0.2">
      <c r="A413" s="495">
        <v>412</v>
      </c>
      <c r="B413" s="495" t="s">
        <v>3354</v>
      </c>
      <c r="C413" s="495" t="s">
        <v>3355</v>
      </c>
    </row>
    <row r="414" spans="1:3" x14ac:dyDescent="0.2">
      <c r="A414" s="495">
        <v>413</v>
      </c>
      <c r="B414" s="495" t="s">
        <v>3356</v>
      </c>
      <c r="C414" s="495" t="s">
        <v>3357</v>
      </c>
    </row>
    <row r="415" spans="1:3" x14ac:dyDescent="0.2">
      <c r="A415" s="495">
        <v>414</v>
      </c>
      <c r="B415" s="495" t="s">
        <v>3358</v>
      </c>
      <c r="C415" s="495" t="s">
        <v>3359</v>
      </c>
    </row>
    <row r="416" spans="1:3" x14ac:dyDescent="0.2">
      <c r="A416" s="495">
        <v>415</v>
      </c>
      <c r="B416" s="495" t="s">
        <v>3360</v>
      </c>
      <c r="C416" s="495" t="s">
        <v>3361</v>
      </c>
    </row>
    <row r="417" spans="1:3" x14ac:dyDescent="0.2">
      <c r="A417" s="495">
        <v>416</v>
      </c>
      <c r="B417" s="495" t="s">
        <v>3362</v>
      </c>
      <c r="C417" s="495" t="s">
        <v>965</v>
      </c>
    </row>
    <row r="418" spans="1:3" x14ac:dyDescent="0.2">
      <c r="A418" s="495">
        <v>417</v>
      </c>
      <c r="B418" s="495" t="s">
        <v>966</v>
      </c>
      <c r="C418" s="495" t="s">
        <v>967</v>
      </c>
    </row>
    <row r="419" spans="1:3" x14ac:dyDescent="0.2">
      <c r="A419" s="495">
        <v>418</v>
      </c>
      <c r="B419" s="495" t="s">
        <v>968</v>
      </c>
      <c r="C419" s="495" t="s">
        <v>969</v>
      </c>
    </row>
    <row r="420" spans="1:3" x14ac:dyDescent="0.2">
      <c r="A420" s="495">
        <v>419</v>
      </c>
      <c r="B420" s="495" t="s">
        <v>970</v>
      </c>
      <c r="C420" s="495" t="s">
        <v>971</v>
      </c>
    </row>
    <row r="421" spans="1:3" x14ac:dyDescent="0.2">
      <c r="A421" s="495">
        <v>420</v>
      </c>
      <c r="B421" s="495" t="s">
        <v>972</v>
      </c>
      <c r="C421" s="495" t="s">
        <v>973</v>
      </c>
    </row>
    <row r="422" spans="1:3" x14ac:dyDescent="0.2">
      <c r="A422" s="495">
        <v>421</v>
      </c>
      <c r="B422" s="495" t="s">
        <v>974</v>
      </c>
      <c r="C422" s="495" t="s">
        <v>975</v>
      </c>
    </row>
    <row r="423" spans="1:3" x14ac:dyDescent="0.2">
      <c r="A423" s="495">
        <v>422</v>
      </c>
      <c r="B423" s="495" t="s">
        <v>976</v>
      </c>
      <c r="C423" s="495" t="s">
        <v>977</v>
      </c>
    </row>
    <row r="424" spans="1:3" x14ac:dyDescent="0.2">
      <c r="A424" s="495">
        <v>423</v>
      </c>
      <c r="B424" s="495" t="s">
        <v>978</v>
      </c>
      <c r="C424" s="495" t="s">
        <v>979</v>
      </c>
    </row>
    <row r="425" spans="1:3" x14ac:dyDescent="0.2">
      <c r="A425" s="495">
        <v>424</v>
      </c>
      <c r="B425" s="495" t="s">
        <v>980</v>
      </c>
      <c r="C425" s="495" t="s">
        <v>981</v>
      </c>
    </row>
    <row r="426" spans="1:3" x14ac:dyDescent="0.2">
      <c r="A426" s="495">
        <v>425</v>
      </c>
      <c r="B426" s="495" t="s">
        <v>982</v>
      </c>
      <c r="C426" s="495" t="s">
        <v>983</v>
      </c>
    </row>
    <row r="427" spans="1:3" x14ac:dyDescent="0.2">
      <c r="A427" s="495">
        <v>426</v>
      </c>
      <c r="B427" s="495" t="s">
        <v>984</v>
      </c>
      <c r="C427" s="495" t="s">
        <v>985</v>
      </c>
    </row>
    <row r="428" spans="1:3" x14ac:dyDescent="0.2">
      <c r="A428" s="495">
        <v>427</v>
      </c>
      <c r="B428" s="495" t="s">
        <v>986</v>
      </c>
      <c r="C428" s="495" t="s">
        <v>987</v>
      </c>
    </row>
    <row r="429" spans="1:3" x14ac:dyDescent="0.2">
      <c r="A429" s="495">
        <v>428</v>
      </c>
      <c r="B429" s="495" t="s">
        <v>988</v>
      </c>
      <c r="C429" s="495" t="s">
        <v>977</v>
      </c>
    </row>
    <row r="430" spans="1:3" x14ac:dyDescent="0.2">
      <c r="A430" s="495">
        <v>429</v>
      </c>
      <c r="B430" s="495" t="s">
        <v>989</v>
      </c>
      <c r="C430" s="495" t="s">
        <v>990</v>
      </c>
    </row>
    <row r="431" spans="1:3" x14ac:dyDescent="0.2">
      <c r="A431" s="495">
        <v>430</v>
      </c>
      <c r="B431" s="495" t="s">
        <v>991</v>
      </c>
      <c r="C431" s="495" t="s">
        <v>992</v>
      </c>
    </row>
    <row r="432" spans="1:3" x14ac:dyDescent="0.2">
      <c r="A432" s="495">
        <v>431</v>
      </c>
      <c r="B432" s="495" t="s">
        <v>993</v>
      </c>
      <c r="C432" s="495" t="s">
        <v>994</v>
      </c>
    </row>
    <row r="433" spans="1:3" x14ac:dyDescent="0.2">
      <c r="A433" s="495">
        <v>432</v>
      </c>
      <c r="B433" s="495" t="s">
        <v>995</v>
      </c>
      <c r="C433" s="495" t="s">
        <v>977</v>
      </c>
    </row>
    <row r="434" spans="1:3" x14ac:dyDescent="0.2">
      <c r="A434" s="495">
        <v>433</v>
      </c>
      <c r="B434" s="495" t="s">
        <v>996</v>
      </c>
      <c r="C434" s="495" t="s">
        <v>997</v>
      </c>
    </row>
    <row r="435" spans="1:3" x14ac:dyDescent="0.2">
      <c r="A435" s="495">
        <v>434</v>
      </c>
      <c r="B435" s="495" t="s">
        <v>998</v>
      </c>
      <c r="C435" s="495" t="s">
        <v>997</v>
      </c>
    </row>
    <row r="436" spans="1:3" x14ac:dyDescent="0.2">
      <c r="A436" s="495">
        <v>435</v>
      </c>
      <c r="B436" s="495" t="s">
        <v>999</v>
      </c>
      <c r="C436" s="495" t="s">
        <v>1000</v>
      </c>
    </row>
    <row r="437" spans="1:3" x14ac:dyDescent="0.2">
      <c r="A437" s="495">
        <v>436</v>
      </c>
      <c r="B437" s="495" t="s">
        <v>1001</v>
      </c>
      <c r="C437" s="495" t="s">
        <v>1002</v>
      </c>
    </row>
    <row r="438" spans="1:3" x14ac:dyDescent="0.2">
      <c r="A438" s="495">
        <v>437</v>
      </c>
      <c r="B438" s="495" t="s">
        <v>1003</v>
      </c>
      <c r="C438" s="495" t="s">
        <v>1004</v>
      </c>
    </row>
    <row r="439" spans="1:3" x14ac:dyDescent="0.2">
      <c r="A439" s="495">
        <v>438</v>
      </c>
      <c r="B439" s="495" t="s">
        <v>1005</v>
      </c>
      <c r="C439" s="495" t="s">
        <v>1006</v>
      </c>
    </row>
    <row r="440" spans="1:3" x14ac:dyDescent="0.2">
      <c r="A440" s="495">
        <v>439</v>
      </c>
      <c r="B440" s="495" t="s">
        <v>1007</v>
      </c>
      <c r="C440" s="495" t="s">
        <v>1008</v>
      </c>
    </row>
    <row r="441" spans="1:3" x14ac:dyDescent="0.2">
      <c r="A441" s="495">
        <v>440</v>
      </c>
      <c r="B441" s="495" t="s">
        <v>1009</v>
      </c>
      <c r="C441" s="495" t="s">
        <v>1010</v>
      </c>
    </row>
    <row r="442" spans="1:3" x14ac:dyDescent="0.2">
      <c r="A442" s="495">
        <v>441</v>
      </c>
      <c r="B442" s="495" t="s">
        <v>1011</v>
      </c>
      <c r="C442" s="495" t="s">
        <v>1012</v>
      </c>
    </row>
    <row r="443" spans="1:3" x14ac:dyDescent="0.2">
      <c r="A443" s="495">
        <v>442</v>
      </c>
      <c r="B443" s="495" t="s">
        <v>1013</v>
      </c>
      <c r="C443" s="495" t="s">
        <v>1014</v>
      </c>
    </row>
    <row r="444" spans="1:3" x14ac:dyDescent="0.2">
      <c r="A444" s="495">
        <v>443</v>
      </c>
      <c r="B444" s="495" t="s">
        <v>1015</v>
      </c>
      <c r="C444" s="495" t="s">
        <v>1016</v>
      </c>
    </row>
    <row r="445" spans="1:3" x14ac:dyDescent="0.2">
      <c r="A445" s="495">
        <v>444</v>
      </c>
      <c r="B445" s="495" t="s">
        <v>1017</v>
      </c>
      <c r="C445" s="495" t="s">
        <v>1018</v>
      </c>
    </row>
    <row r="446" spans="1:3" x14ac:dyDescent="0.2">
      <c r="A446" s="495">
        <v>445</v>
      </c>
      <c r="B446" s="495" t="s">
        <v>1019</v>
      </c>
      <c r="C446" s="495" t="s">
        <v>2864</v>
      </c>
    </row>
    <row r="447" spans="1:3" x14ac:dyDescent="0.2">
      <c r="A447" s="495">
        <v>446</v>
      </c>
      <c r="B447" s="495" t="s">
        <v>2865</v>
      </c>
      <c r="C447" s="495" t="s">
        <v>2866</v>
      </c>
    </row>
    <row r="448" spans="1:3" x14ac:dyDescent="0.2">
      <c r="A448" s="495">
        <v>447</v>
      </c>
      <c r="B448" s="495" t="s">
        <v>2867</v>
      </c>
      <c r="C448" s="495" t="s">
        <v>2868</v>
      </c>
    </row>
    <row r="449" spans="1:3" x14ac:dyDescent="0.2">
      <c r="A449" s="495">
        <v>448</v>
      </c>
      <c r="B449" s="495" t="s">
        <v>2869</v>
      </c>
      <c r="C449" s="495" t="s">
        <v>2870</v>
      </c>
    </row>
    <row r="450" spans="1:3" x14ac:dyDescent="0.2">
      <c r="A450" s="495">
        <v>449</v>
      </c>
      <c r="B450" s="495" t="s">
        <v>2871</v>
      </c>
      <c r="C450" s="495" t="s">
        <v>2872</v>
      </c>
    </row>
    <row r="451" spans="1:3" x14ac:dyDescent="0.2">
      <c r="A451" s="495">
        <v>450</v>
      </c>
      <c r="B451" s="495" t="s">
        <v>2873</v>
      </c>
      <c r="C451" s="495" t="s">
        <v>2874</v>
      </c>
    </row>
    <row r="452" spans="1:3" x14ac:dyDescent="0.2">
      <c r="A452" s="495">
        <v>451</v>
      </c>
      <c r="B452" s="495" t="s">
        <v>2875</v>
      </c>
      <c r="C452" s="495" t="s">
        <v>2876</v>
      </c>
    </row>
    <row r="453" spans="1:3" x14ac:dyDescent="0.2">
      <c r="A453" s="495">
        <v>452</v>
      </c>
      <c r="B453" s="495" t="s">
        <v>2877</v>
      </c>
      <c r="C453" s="495" t="s">
        <v>2878</v>
      </c>
    </row>
    <row r="454" spans="1:3" x14ac:dyDescent="0.2">
      <c r="A454" s="495">
        <v>453</v>
      </c>
      <c r="B454" s="495" t="s">
        <v>2879</v>
      </c>
      <c r="C454" s="495" t="s">
        <v>2880</v>
      </c>
    </row>
    <row r="455" spans="1:3" x14ac:dyDescent="0.2">
      <c r="A455" s="495">
        <v>454</v>
      </c>
      <c r="B455" s="495" t="s">
        <v>2881</v>
      </c>
      <c r="C455" s="495" t="s">
        <v>2882</v>
      </c>
    </row>
    <row r="456" spans="1:3" x14ac:dyDescent="0.2">
      <c r="A456" s="495">
        <v>455</v>
      </c>
      <c r="B456" s="495" t="s">
        <v>2883</v>
      </c>
      <c r="C456" s="495" t="s">
        <v>2884</v>
      </c>
    </row>
    <row r="457" spans="1:3" x14ac:dyDescent="0.2">
      <c r="A457" s="495">
        <v>456</v>
      </c>
      <c r="B457" s="495" t="s">
        <v>2885</v>
      </c>
      <c r="C457" s="495" t="s">
        <v>2886</v>
      </c>
    </row>
    <row r="458" spans="1:3" x14ac:dyDescent="0.2">
      <c r="A458" s="495">
        <v>457</v>
      </c>
      <c r="B458" s="495" t="s">
        <v>2887</v>
      </c>
      <c r="C458" s="495" t="s">
        <v>2888</v>
      </c>
    </row>
    <row r="459" spans="1:3" x14ac:dyDescent="0.2">
      <c r="A459" s="495">
        <v>458</v>
      </c>
      <c r="B459" s="495" t="s">
        <v>2889</v>
      </c>
      <c r="C459" s="495" t="s">
        <v>2890</v>
      </c>
    </row>
    <row r="460" spans="1:3" x14ac:dyDescent="0.2">
      <c r="A460" s="495">
        <v>459</v>
      </c>
      <c r="B460" s="495" t="s">
        <v>2891</v>
      </c>
      <c r="C460" s="495" t="s">
        <v>2892</v>
      </c>
    </row>
    <row r="461" spans="1:3" x14ac:dyDescent="0.2">
      <c r="A461" s="495">
        <v>460</v>
      </c>
      <c r="B461" s="495" t="s">
        <v>2893</v>
      </c>
      <c r="C461" s="495" t="s">
        <v>2894</v>
      </c>
    </row>
    <row r="462" spans="1:3" x14ac:dyDescent="0.2">
      <c r="A462" s="495">
        <v>461</v>
      </c>
      <c r="B462" s="495" t="s">
        <v>2895</v>
      </c>
      <c r="C462" s="495" t="s">
        <v>2896</v>
      </c>
    </row>
    <row r="463" spans="1:3" x14ac:dyDescent="0.2">
      <c r="A463" s="495">
        <v>462</v>
      </c>
      <c r="B463" s="495" t="s">
        <v>2897</v>
      </c>
      <c r="C463" s="495" t="s">
        <v>2898</v>
      </c>
    </row>
    <row r="464" spans="1:3" x14ac:dyDescent="0.2">
      <c r="A464" s="495">
        <v>463</v>
      </c>
      <c r="B464" s="495" t="s">
        <v>2899</v>
      </c>
      <c r="C464" s="495" t="s">
        <v>2900</v>
      </c>
    </row>
    <row r="465" spans="1:3" x14ac:dyDescent="0.2">
      <c r="A465" s="495">
        <v>464</v>
      </c>
      <c r="B465" s="495" t="s">
        <v>2901</v>
      </c>
      <c r="C465" s="495" t="s">
        <v>2902</v>
      </c>
    </row>
    <row r="466" spans="1:3" x14ac:dyDescent="0.2">
      <c r="A466" s="495">
        <v>465</v>
      </c>
      <c r="B466" s="495" t="s">
        <v>2903</v>
      </c>
      <c r="C466" s="495" t="s">
        <v>2904</v>
      </c>
    </row>
    <row r="467" spans="1:3" x14ac:dyDescent="0.2">
      <c r="A467" s="495">
        <v>466</v>
      </c>
      <c r="B467" s="495" t="s">
        <v>2905</v>
      </c>
      <c r="C467" s="495" t="s">
        <v>2906</v>
      </c>
    </row>
    <row r="468" spans="1:3" x14ac:dyDescent="0.2">
      <c r="A468" s="495">
        <v>467</v>
      </c>
      <c r="B468" s="495" t="s">
        <v>2907</v>
      </c>
      <c r="C468" s="495" t="s">
        <v>2908</v>
      </c>
    </row>
    <row r="469" spans="1:3" x14ac:dyDescent="0.2">
      <c r="A469" s="495">
        <v>468</v>
      </c>
      <c r="B469" s="495" t="s">
        <v>2909</v>
      </c>
      <c r="C469" s="495" t="s">
        <v>2910</v>
      </c>
    </row>
    <row r="470" spans="1:3" x14ac:dyDescent="0.2">
      <c r="A470" s="495">
        <v>469</v>
      </c>
      <c r="B470" s="495" t="s">
        <v>2911</v>
      </c>
      <c r="C470" s="495" t="s">
        <v>2912</v>
      </c>
    </row>
    <row r="471" spans="1:3" x14ac:dyDescent="0.2">
      <c r="A471" s="495">
        <v>470</v>
      </c>
      <c r="B471" s="495" t="s">
        <v>2913</v>
      </c>
      <c r="C471" s="495" t="s">
        <v>2914</v>
      </c>
    </row>
    <row r="472" spans="1:3" x14ac:dyDescent="0.2">
      <c r="A472" s="495">
        <v>471</v>
      </c>
      <c r="B472" s="495" t="s">
        <v>2915</v>
      </c>
      <c r="C472" s="495" t="s">
        <v>2916</v>
      </c>
    </row>
    <row r="473" spans="1:3" x14ac:dyDescent="0.2">
      <c r="A473" s="495">
        <v>472</v>
      </c>
      <c r="B473" s="495" t="s">
        <v>2917</v>
      </c>
      <c r="C473" s="495" t="s">
        <v>2918</v>
      </c>
    </row>
    <row r="474" spans="1:3" x14ac:dyDescent="0.2">
      <c r="A474" s="495">
        <v>473</v>
      </c>
      <c r="B474" s="495" t="s">
        <v>2919</v>
      </c>
      <c r="C474" s="495" t="s">
        <v>1228</v>
      </c>
    </row>
    <row r="475" spans="1:3" x14ac:dyDescent="0.2">
      <c r="A475" s="495">
        <v>474</v>
      </c>
      <c r="B475" s="495" t="s">
        <v>1229</v>
      </c>
      <c r="C475" s="495" t="s">
        <v>1230</v>
      </c>
    </row>
    <row r="476" spans="1:3" x14ac:dyDescent="0.2">
      <c r="A476" s="495">
        <v>475</v>
      </c>
      <c r="B476" s="495" t="s">
        <v>1231</v>
      </c>
      <c r="C476" s="495" t="s">
        <v>1232</v>
      </c>
    </row>
    <row r="477" spans="1:3" x14ac:dyDescent="0.2">
      <c r="A477" s="495">
        <v>476</v>
      </c>
      <c r="B477" s="495" t="s">
        <v>1233</v>
      </c>
      <c r="C477" s="495" t="s">
        <v>1234</v>
      </c>
    </row>
    <row r="478" spans="1:3" x14ac:dyDescent="0.2">
      <c r="A478" s="495">
        <v>477</v>
      </c>
      <c r="B478" s="495" t="s">
        <v>1235</v>
      </c>
      <c r="C478" s="495" t="s">
        <v>1236</v>
      </c>
    </row>
    <row r="479" spans="1:3" x14ac:dyDescent="0.2">
      <c r="A479" s="495">
        <v>478</v>
      </c>
      <c r="B479" s="495" t="s">
        <v>1237</v>
      </c>
      <c r="C479" s="495" t="s">
        <v>1238</v>
      </c>
    </row>
    <row r="480" spans="1:3" x14ac:dyDescent="0.2">
      <c r="A480" s="495">
        <v>479</v>
      </c>
      <c r="B480" s="495" t="s">
        <v>1239</v>
      </c>
      <c r="C480" s="495" t="s">
        <v>2981</v>
      </c>
    </row>
    <row r="481" spans="1:3" x14ac:dyDescent="0.2">
      <c r="A481" s="495">
        <v>480</v>
      </c>
      <c r="B481" s="495" t="s">
        <v>2982</v>
      </c>
      <c r="C481" s="495" t="s">
        <v>2983</v>
      </c>
    </row>
    <row r="482" spans="1:3" x14ac:dyDescent="0.2">
      <c r="A482" s="495">
        <v>481</v>
      </c>
      <c r="B482" s="495" t="s">
        <v>2984</v>
      </c>
      <c r="C482" s="495" t="s">
        <v>2985</v>
      </c>
    </row>
    <row r="483" spans="1:3" x14ac:dyDescent="0.2">
      <c r="A483" s="495">
        <v>482</v>
      </c>
      <c r="B483" s="495" t="s">
        <v>2986</v>
      </c>
      <c r="C483" s="495" t="s">
        <v>2987</v>
      </c>
    </row>
    <row r="484" spans="1:3" x14ac:dyDescent="0.2">
      <c r="A484" s="495">
        <v>483</v>
      </c>
      <c r="B484" s="495" t="s">
        <v>2988</v>
      </c>
      <c r="C484" s="495" t="s">
        <v>2987</v>
      </c>
    </row>
    <row r="485" spans="1:3" x14ac:dyDescent="0.2">
      <c r="A485" s="495">
        <v>484</v>
      </c>
      <c r="B485" s="495" t="s">
        <v>2989</v>
      </c>
      <c r="C485" s="495" t="s">
        <v>2990</v>
      </c>
    </row>
    <row r="486" spans="1:3" x14ac:dyDescent="0.2">
      <c r="A486" s="495">
        <v>485</v>
      </c>
      <c r="B486" s="495" t="s">
        <v>2991</v>
      </c>
      <c r="C486" s="495" t="s">
        <v>2990</v>
      </c>
    </row>
    <row r="487" spans="1:3" x14ac:dyDescent="0.2">
      <c r="A487" s="495">
        <v>486</v>
      </c>
      <c r="B487" s="495" t="s">
        <v>2992</v>
      </c>
      <c r="C487" s="495" t="s">
        <v>2993</v>
      </c>
    </row>
    <row r="488" spans="1:3" x14ac:dyDescent="0.2">
      <c r="A488" s="495">
        <v>487</v>
      </c>
      <c r="B488" s="495" t="s">
        <v>2994</v>
      </c>
      <c r="C488" s="495" t="s">
        <v>2995</v>
      </c>
    </row>
    <row r="489" spans="1:3" x14ac:dyDescent="0.2">
      <c r="A489" s="495">
        <v>488</v>
      </c>
      <c r="B489" s="495" t="s">
        <v>2996</v>
      </c>
      <c r="C489" s="495" t="s">
        <v>2997</v>
      </c>
    </row>
    <row r="490" spans="1:3" x14ac:dyDescent="0.2">
      <c r="A490" s="495">
        <v>489</v>
      </c>
      <c r="B490" s="495" t="s">
        <v>2998</v>
      </c>
      <c r="C490" s="495" t="s">
        <v>2999</v>
      </c>
    </row>
    <row r="491" spans="1:3" x14ac:dyDescent="0.2">
      <c r="A491" s="495">
        <v>490</v>
      </c>
      <c r="B491" s="495" t="s">
        <v>3000</v>
      </c>
      <c r="C491" s="495" t="s">
        <v>3001</v>
      </c>
    </row>
    <row r="492" spans="1:3" x14ac:dyDescent="0.2">
      <c r="A492" s="495">
        <v>491</v>
      </c>
      <c r="B492" s="495" t="s">
        <v>3002</v>
      </c>
      <c r="C492" s="495" t="s">
        <v>3003</v>
      </c>
    </row>
    <row r="493" spans="1:3" x14ac:dyDescent="0.2">
      <c r="A493" s="495">
        <v>492</v>
      </c>
      <c r="B493" s="495" t="s">
        <v>3004</v>
      </c>
      <c r="C493" s="495" t="s">
        <v>3005</v>
      </c>
    </row>
    <row r="494" spans="1:3" x14ac:dyDescent="0.2">
      <c r="A494" s="495">
        <v>493</v>
      </c>
      <c r="B494" s="495" t="s">
        <v>3006</v>
      </c>
      <c r="C494" s="495" t="s">
        <v>3007</v>
      </c>
    </row>
    <row r="495" spans="1:3" x14ac:dyDescent="0.2">
      <c r="A495" s="495">
        <v>494</v>
      </c>
      <c r="B495" s="495" t="s">
        <v>3008</v>
      </c>
      <c r="C495" s="495" t="s">
        <v>3009</v>
      </c>
    </row>
    <row r="496" spans="1:3" x14ac:dyDescent="0.2">
      <c r="A496" s="495">
        <v>495</v>
      </c>
      <c r="B496" s="495" t="s">
        <v>3010</v>
      </c>
      <c r="C496" s="495" t="s">
        <v>3011</v>
      </c>
    </row>
    <row r="497" spans="1:3" x14ac:dyDescent="0.2">
      <c r="A497" s="495">
        <v>496</v>
      </c>
      <c r="B497" s="495" t="s">
        <v>3012</v>
      </c>
      <c r="C497" s="495" t="s">
        <v>3013</v>
      </c>
    </row>
    <row r="498" spans="1:3" x14ac:dyDescent="0.2">
      <c r="A498" s="495">
        <v>497</v>
      </c>
      <c r="B498" s="495" t="s">
        <v>3014</v>
      </c>
      <c r="C498" s="495" t="s">
        <v>2206</v>
      </c>
    </row>
    <row r="499" spans="1:3" x14ac:dyDescent="0.2">
      <c r="A499" s="495">
        <v>498</v>
      </c>
      <c r="B499" s="495" t="s">
        <v>2207</v>
      </c>
      <c r="C499" s="495" t="s">
        <v>2206</v>
      </c>
    </row>
    <row r="500" spans="1:3" x14ac:dyDescent="0.2">
      <c r="A500" s="495">
        <v>499</v>
      </c>
      <c r="B500" s="495" t="s">
        <v>2208</v>
      </c>
      <c r="C500" s="495" t="s">
        <v>2209</v>
      </c>
    </row>
    <row r="501" spans="1:3" x14ac:dyDescent="0.2">
      <c r="A501" s="495">
        <v>500</v>
      </c>
      <c r="B501" s="495" t="s">
        <v>2210</v>
      </c>
      <c r="C501" s="495" t="s">
        <v>2211</v>
      </c>
    </row>
    <row r="502" spans="1:3" x14ac:dyDescent="0.2">
      <c r="A502" s="495">
        <v>501</v>
      </c>
      <c r="B502" s="495" t="s">
        <v>2212</v>
      </c>
      <c r="C502" s="495" t="s">
        <v>2213</v>
      </c>
    </row>
    <row r="503" spans="1:3" x14ac:dyDescent="0.2">
      <c r="A503" s="495">
        <v>502</v>
      </c>
      <c r="B503" s="495" t="s">
        <v>2214</v>
      </c>
      <c r="C503" s="495" t="s">
        <v>2215</v>
      </c>
    </row>
    <row r="504" spans="1:3" x14ac:dyDescent="0.2">
      <c r="A504" s="495">
        <v>503</v>
      </c>
      <c r="B504" s="495" t="s">
        <v>2216</v>
      </c>
      <c r="C504" s="495" t="s">
        <v>2217</v>
      </c>
    </row>
    <row r="505" spans="1:3" x14ac:dyDescent="0.2">
      <c r="A505" s="495">
        <v>504</v>
      </c>
      <c r="B505" s="495" t="s">
        <v>2218</v>
      </c>
      <c r="C505" s="495" t="s">
        <v>2219</v>
      </c>
    </row>
    <row r="506" spans="1:3" x14ac:dyDescent="0.2">
      <c r="A506" s="495">
        <v>505</v>
      </c>
      <c r="B506" s="495" t="s">
        <v>2220</v>
      </c>
      <c r="C506" s="495" t="s">
        <v>3789</v>
      </c>
    </row>
    <row r="507" spans="1:3" x14ac:dyDescent="0.2">
      <c r="A507" s="495">
        <v>506</v>
      </c>
      <c r="B507" s="495" t="s">
        <v>3790</v>
      </c>
      <c r="C507" s="495" t="s">
        <v>1127</v>
      </c>
    </row>
    <row r="508" spans="1:3" x14ac:dyDescent="0.2">
      <c r="A508" s="495">
        <v>507</v>
      </c>
      <c r="B508" s="495" t="s">
        <v>1128</v>
      </c>
      <c r="C508" s="495" t="s">
        <v>1129</v>
      </c>
    </row>
    <row r="509" spans="1:3" x14ac:dyDescent="0.2">
      <c r="A509" s="495">
        <v>508</v>
      </c>
      <c r="B509" s="495" t="s">
        <v>1130</v>
      </c>
      <c r="C509" s="495" t="s">
        <v>2961</v>
      </c>
    </row>
    <row r="510" spans="1:3" x14ac:dyDescent="0.2">
      <c r="A510" s="495">
        <v>509</v>
      </c>
      <c r="B510" s="495" t="s">
        <v>2962</v>
      </c>
      <c r="C510" s="495" t="s">
        <v>2963</v>
      </c>
    </row>
    <row r="511" spans="1:3" x14ac:dyDescent="0.2">
      <c r="A511" s="495">
        <v>510</v>
      </c>
      <c r="B511" s="495" t="s">
        <v>2964</v>
      </c>
      <c r="C511" s="495" t="s">
        <v>3363</v>
      </c>
    </row>
    <row r="512" spans="1:3" x14ac:dyDescent="0.2">
      <c r="A512" s="495">
        <v>511</v>
      </c>
      <c r="B512" s="495" t="s">
        <v>3364</v>
      </c>
      <c r="C512" s="495" t="s">
        <v>3365</v>
      </c>
    </row>
    <row r="513" spans="1:3" x14ac:dyDescent="0.2">
      <c r="A513" s="495">
        <v>512</v>
      </c>
      <c r="B513" s="495" t="s">
        <v>3366</v>
      </c>
      <c r="C513" s="495" t="s">
        <v>3367</v>
      </c>
    </row>
    <row r="514" spans="1:3" x14ac:dyDescent="0.2">
      <c r="A514" s="495">
        <v>513</v>
      </c>
      <c r="B514" s="495" t="s">
        <v>3368</v>
      </c>
      <c r="C514" s="495" t="s">
        <v>3369</v>
      </c>
    </row>
    <row r="515" spans="1:3" x14ac:dyDescent="0.2">
      <c r="A515" s="495">
        <v>514</v>
      </c>
      <c r="B515" s="495" t="s">
        <v>3370</v>
      </c>
      <c r="C515" s="495" t="s">
        <v>3371</v>
      </c>
    </row>
    <row r="516" spans="1:3" x14ac:dyDescent="0.2">
      <c r="A516" s="495">
        <v>515</v>
      </c>
      <c r="B516" s="495" t="s">
        <v>3372</v>
      </c>
      <c r="C516" s="495" t="s">
        <v>3373</v>
      </c>
    </row>
    <row r="517" spans="1:3" x14ac:dyDescent="0.2">
      <c r="A517" s="495">
        <v>516</v>
      </c>
      <c r="B517" s="495" t="s">
        <v>3374</v>
      </c>
      <c r="C517" s="495" t="s">
        <v>3375</v>
      </c>
    </row>
    <row r="518" spans="1:3" x14ac:dyDescent="0.2">
      <c r="A518" s="495">
        <v>517</v>
      </c>
      <c r="B518" s="495" t="s">
        <v>3376</v>
      </c>
      <c r="C518" s="495" t="s">
        <v>3377</v>
      </c>
    </row>
    <row r="519" spans="1:3" x14ac:dyDescent="0.2">
      <c r="A519" s="495">
        <v>518</v>
      </c>
      <c r="B519" s="495" t="s">
        <v>3378</v>
      </c>
      <c r="C519" s="495" t="s">
        <v>3379</v>
      </c>
    </row>
    <row r="520" spans="1:3" x14ac:dyDescent="0.2">
      <c r="A520" s="495">
        <v>519</v>
      </c>
      <c r="B520" s="495" t="s">
        <v>3380</v>
      </c>
      <c r="C520" s="495" t="s">
        <v>3381</v>
      </c>
    </row>
    <row r="521" spans="1:3" x14ac:dyDescent="0.2">
      <c r="A521" s="495">
        <v>520</v>
      </c>
      <c r="B521" s="495" t="s">
        <v>3382</v>
      </c>
      <c r="C521" s="495" t="s">
        <v>3383</v>
      </c>
    </row>
    <row r="522" spans="1:3" x14ac:dyDescent="0.2">
      <c r="A522" s="495">
        <v>521</v>
      </c>
      <c r="B522" s="495" t="s">
        <v>3384</v>
      </c>
      <c r="C522" s="495" t="s">
        <v>495</v>
      </c>
    </row>
    <row r="523" spans="1:3" x14ac:dyDescent="0.2">
      <c r="A523" s="495">
        <v>522</v>
      </c>
      <c r="B523" s="495" t="s">
        <v>496</v>
      </c>
      <c r="C523" s="495" t="s">
        <v>497</v>
      </c>
    </row>
    <row r="524" spans="1:3" x14ac:dyDescent="0.2">
      <c r="A524" s="495">
        <v>523</v>
      </c>
      <c r="B524" s="495" t="s">
        <v>498</v>
      </c>
      <c r="C524" s="495" t="s">
        <v>499</v>
      </c>
    </row>
    <row r="525" spans="1:3" x14ac:dyDescent="0.2">
      <c r="A525" s="495">
        <v>524</v>
      </c>
      <c r="B525" s="495" t="s">
        <v>500</v>
      </c>
      <c r="C525" s="495" t="s">
        <v>501</v>
      </c>
    </row>
    <row r="526" spans="1:3" x14ac:dyDescent="0.2">
      <c r="A526" s="495">
        <v>525</v>
      </c>
      <c r="B526" s="495" t="s">
        <v>502</v>
      </c>
      <c r="C526" s="495" t="s">
        <v>503</v>
      </c>
    </row>
    <row r="527" spans="1:3" x14ac:dyDescent="0.2">
      <c r="A527" s="495">
        <v>526</v>
      </c>
      <c r="B527" s="495" t="s">
        <v>504</v>
      </c>
      <c r="C527" s="495" t="s">
        <v>505</v>
      </c>
    </row>
    <row r="528" spans="1:3" x14ac:dyDescent="0.2">
      <c r="A528" s="495">
        <v>527</v>
      </c>
      <c r="B528" s="495" t="s">
        <v>506</v>
      </c>
      <c r="C528" s="495" t="s">
        <v>507</v>
      </c>
    </row>
    <row r="529" spans="1:3" x14ac:dyDescent="0.2">
      <c r="A529" s="495">
        <v>528</v>
      </c>
      <c r="B529" s="495" t="s">
        <v>508</v>
      </c>
      <c r="C529" s="495" t="s">
        <v>509</v>
      </c>
    </row>
    <row r="530" spans="1:3" x14ac:dyDescent="0.2">
      <c r="A530" s="495">
        <v>529</v>
      </c>
      <c r="B530" s="495" t="s">
        <v>510</v>
      </c>
      <c r="C530" s="495" t="s">
        <v>511</v>
      </c>
    </row>
    <row r="531" spans="1:3" x14ac:dyDescent="0.2">
      <c r="A531" s="495">
        <v>530</v>
      </c>
      <c r="B531" s="495" t="s">
        <v>512</v>
      </c>
      <c r="C531" s="495" t="s">
        <v>1890</v>
      </c>
    </row>
    <row r="532" spans="1:3" x14ac:dyDescent="0.2">
      <c r="A532" s="495">
        <v>531</v>
      </c>
      <c r="B532" s="495" t="s">
        <v>1891</v>
      </c>
      <c r="C532" s="495" t="s">
        <v>1892</v>
      </c>
    </row>
    <row r="533" spans="1:3" x14ac:dyDescent="0.2">
      <c r="A533" s="495">
        <v>532</v>
      </c>
      <c r="B533" s="495" t="s">
        <v>1893</v>
      </c>
      <c r="C533" s="495" t="s">
        <v>1894</v>
      </c>
    </row>
    <row r="534" spans="1:3" x14ac:dyDescent="0.2">
      <c r="A534" s="495">
        <v>533</v>
      </c>
      <c r="B534" s="495" t="s">
        <v>1895</v>
      </c>
      <c r="C534" s="495" t="s">
        <v>1896</v>
      </c>
    </row>
    <row r="535" spans="1:3" x14ac:dyDescent="0.2">
      <c r="A535" s="495">
        <v>534</v>
      </c>
      <c r="B535" s="495" t="s">
        <v>1897</v>
      </c>
      <c r="C535" s="495" t="s">
        <v>1898</v>
      </c>
    </row>
    <row r="536" spans="1:3" x14ac:dyDescent="0.2">
      <c r="A536" s="495">
        <v>535</v>
      </c>
      <c r="B536" s="495" t="s">
        <v>1899</v>
      </c>
      <c r="C536" s="495" t="s">
        <v>1900</v>
      </c>
    </row>
    <row r="537" spans="1:3" x14ac:dyDescent="0.2">
      <c r="A537" s="495">
        <v>536</v>
      </c>
      <c r="B537" s="495" t="s">
        <v>1901</v>
      </c>
      <c r="C537" s="495" t="s">
        <v>1902</v>
      </c>
    </row>
    <row r="538" spans="1:3" x14ac:dyDescent="0.2">
      <c r="A538" s="495">
        <v>537</v>
      </c>
      <c r="B538" s="495" t="s">
        <v>1903</v>
      </c>
      <c r="C538" s="495" t="s">
        <v>1904</v>
      </c>
    </row>
    <row r="539" spans="1:3" x14ac:dyDescent="0.2">
      <c r="A539" s="495">
        <v>538</v>
      </c>
      <c r="B539" s="495" t="s">
        <v>1905</v>
      </c>
      <c r="C539" s="495" t="s">
        <v>1906</v>
      </c>
    </row>
    <row r="540" spans="1:3" x14ac:dyDescent="0.2">
      <c r="A540" s="495">
        <v>539</v>
      </c>
      <c r="B540" s="495" t="s">
        <v>1907</v>
      </c>
      <c r="C540" s="495" t="s">
        <v>1908</v>
      </c>
    </row>
    <row r="541" spans="1:3" x14ac:dyDescent="0.2">
      <c r="A541" s="495">
        <v>540</v>
      </c>
      <c r="B541" s="495" t="s">
        <v>1909</v>
      </c>
      <c r="C541" s="495" t="s">
        <v>1910</v>
      </c>
    </row>
    <row r="542" spans="1:3" x14ac:dyDescent="0.2">
      <c r="A542" s="495">
        <v>541</v>
      </c>
      <c r="B542" s="495" t="s">
        <v>1911</v>
      </c>
      <c r="C542" s="495" t="s">
        <v>1912</v>
      </c>
    </row>
    <row r="543" spans="1:3" x14ac:dyDescent="0.2">
      <c r="A543" s="495">
        <v>542</v>
      </c>
      <c r="B543" s="495" t="s">
        <v>1913</v>
      </c>
      <c r="C543" s="495" t="s">
        <v>152</v>
      </c>
    </row>
    <row r="544" spans="1:3" x14ac:dyDescent="0.2">
      <c r="A544" s="495">
        <v>543</v>
      </c>
      <c r="B544" s="495" t="s">
        <v>1240</v>
      </c>
      <c r="C544" s="495" t="s">
        <v>1241</v>
      </c>
    </row>
    <row r="545" spans="1:3" x14ac:dyDescent="0.2">
      <c r="A545" s="495">
        <v>544</v>
      </c>
      <c r="B545" s="495" t="s">
        <v>1242</v>
      </c>
      <c r="C545" s="495" t="s">
        <v>1243</v>
      </c>
    </row>
    <row r="546" spans="1:3" x14ac:dyDescent="0.2">
      <c r="A546" s="495">
        <v>545</v>
      </c>
      <c r="B546" s="495" t="s">
        <v>1244</v>
      </c>
      <c r="C546" s="495" t="s">
        <v>1245</v>
      </c>
    </row>
    <row r="547" spans="1:3" x14ac:dyDescent="0.2">
      <c r="A547" s="495">
        <v>546</v>
      </c>
      <c r="B547" s="495" t="s">
        <v>1246</v>
      </c>
      <c r="C547" s="495" t="s">
        <v>1247</v>
      </c>
    </row>
    <row r="548" spans="1:3" x14ac:dyDescent="0.2">
      <c r="A548" s="495">
        <v>547</v>
      </c>
      <c r="B548" s="495" t="s">
        <v>1248</v>
      </c>
      <c r="C548" s="495" t="s">
        <v>1249</v>
      </c>
    </row>
    <row r="549" spans="1:3" x14ac:dyDescent="0.2">
      <c r="A549" s="495">
        <v>548</v>
      </c>
      <c r="B549" s="495" t="s">
        <v>1250</v>
      </c>
      <c r="C549" s="495" t="s">
        <v>1251</v>
      </c>
    </row>
    <row r="550" spans="1:3" x14ac:dyDescent="0.2">
      <c r="A550" s="495">
        <v>549</v>
      </c>
      <c r="B550" s="495" t="s">
        <v>1252</v>
      </c>
      <c r="C550" s="495" t="s">
        <v>1253</v>
      </c>
    </row>
    <row r="551" spans="1:3" x14ac:dyDescent="0.2">
      <c r="A551" s="495">
        <v>550</v>
      </c>
      <c r="B551" s="495" t="s">
        <v>1254</v>
      </c>
      <c r="C551" s="495" t="s">
        <v>1255</v>
      </c>
    </row>
    <row r="552" spans="1:3" x14ac:dyDescent="0.2">
      <c r="A552" s="495">
        <v>551</v>
      </c>
      <c r="B552" s="495" t="s">
        <v>1256</v>
      </c>
      <c r="C552" s="495" t="s">
        <v>1257</v>
      </c>
    </row>
    <row r="553" spans="1:3" x14ac:dyDescent="0.2">
      <c r="A553" s="495">
        <v>552</v>
      </c>
      <c r="B553" s="495" t="s">
        <v>1258</v>
      </c>
      <c r="C553" s="495" t="s">
        <v>1259</v>
      </c>
    </row>
    <row r="554" spans="1:3" x14ac:dyDescent="0.2">
      <c r="A554" s="495">
        <v>553</v>
      </c>
      <c r="B554" s="495" t="s">
        <v>1260</v>
      </c>
      <c r="C554" s="495" t="s">
        <v>1261</v>
      </c>
    </row>
    <row r="555" spans="1:3" x14ac:dyDescent="0.2">
      <c r="A555" s="495">
        <v>554</v>
      </c>
      <c r="B555" s="495" t="s">
        <v>1262</v>
      </c>
      <c r="C555" s="495" t="s">
        <v>1263</v>
      </c>
    </row>
    <row r="556" spans="1:3" x14ac:dyDescent="0.2">
      <c r="A556" s="495">
        <v>555</v>
      </c>
      <c r="B556" s="495" t="s">
        <v>1264</v>
      </c>
      <c r="C556" s="495" t="s">
        <v>1265</v>
      </c>
    </row>
    <row r="557" spans="1:3" x14ac:dyDescent="0.2">
      <c r="A557" s="495">
        <v>556</v>
      </c>
      <c r="B557" s="495" t="s">
        <v>1266</v>
      </c>
      <c r="C557" s="495" t="s">
        <v>1267</v>
      </c>
    </row>
    <row r="558" spans="1:3" x14ac:dyDescent="0.2">
      <c r="A558" s="495">
        <v>557</v>
      </c>
      <c r="B558" s="495" t="s">
        <v>1268</v>
      </c>
      <c r="C558" s="495" t="s">
        <v>1269</v>
      </c>
    </row>
    <row r="559" spans="1:3" x14ac:dyDescent="0.2">
      <c r="A559" s="495">
        <v>558</v>
      </c>
      <c r="B559" s="495" t="s">
        <v>1270</v>
      </c>
      <c r="C559" s="495" t="s">
        <v>1271</v>
      </c>
    </row>
    <row r="560" spans="1:3" x14ac:dyDescent="0.2">
      <c r="A560" s="495">
        <v>559</v>
      </c>
      <c r="B560" s="495" t="s">
        <v>1272</v>
      </c>
      <c r="C560" s="495" t="s">
        <v>1273</v>
      </c>
    </row>
    <row r="561" spans="1:3" x14ac:dyDescent="0.2">
      <c r="A561" s="495">
        <v>560</v>
      </c>
      <c r="B561" s="495" t="s">
        <v>1274</v>
      </c>
      <c r="C561" s="495" t="s">
        <v>1275</v>
      </c>
    </row>
    <row r="562" spans="1:3" x14ac:dyDescent="0.2">
      <c r="A562" s="495">
        <v>561</v>
      </c>
      <c r="B562" s="495" t="s">
        <v>1276</v>
      </c>
      <c r="C562" s="495" t="s">
        <v>1277</v>
      </c>
    </row>
    <row r="563" spans="1:3" x14ac:dyDescent="0.2">
      <c r="A563" s="495">
        <v>562</v>
      </c>
      <c r="B563" s="495" t="s">
        <v>1278</v>
      </c>
      <c r="C563" s="495" t="s">
        <v>1279</v>
      </c>
    </row>
    <row r="564" spans="1:3" x14ac:dyDescent="0.2">
      <c r="A564" s="495">
        <v>563</v>
      </c>
      <c r="B564" s="495" t="s">
        <v>1280</v>
      </c>
      <c r="C564" s="495" t="s">
        <v>1279</v>
      </c>
    </row>
    <row r="565" spans="1:3" x14ac:dyDescent="0.2">
      <c r="A565" s="495">
        <v>564</v>
      </c>
      <c r="B565" s="495" t="s">
        <v>1281</v>
      </c>
      <c r="C565" s="495" t="s">
        <v>1282</v>
      </c>
    </row>
    <row r="566" spans="1:3" x14ac:dyDescent="0.2">
      <c r="A566" s="495">
        <v>565</v>
      </c>
      <c r="B566" s="495" t="s">
        <v>1283</v>
      </c>
      <c r="C566" s="495" t="s">
        <v>3435</v>
      </c>
    </row>
    <row r="567" spans="1:3" x14ac:dyDescent="0.2">
      <c r="A567" s="495">
        <v>566</v>
      </c>
      <c r="B567" s="495" t="s">
        <v>3436</v>
      </c>
      <c r="C567" s="495" t="s">
        <v>3437</v>
      </c>
    </row>
    <row r="568" spans="1:3" x14ac:dyDescent="0.2">
      <c r="A568" s="495">
        <v>567</v>
      </c>
      <c r="B568" s="495" t="s">
        <v>3438</v>
      </c>
      <c r="C568" s="495" t="s">
        <v>3439</v>
      </c>
    </row>
    <row r="569" spans="1:3" x14ac:dyDescent="0.2">
      <c r="A569" s="495">
        <v>568</v>
      </c>
      <c r="B569" s="495" t="s">
        <v>3440</v>
      </c>
      <c r="C569" s="495" t="s">
        <v>3439</v>
      </c>
    </row>
    <row r="570" spans="1:3" x14ac:dyDescent="0.2">
      <c r="A570" s="495">
        <v>569</v>
      </c>
      <c r="B570" s="495" t="s">
        <v>3441</v>
      </c>
      <c r="C570" s="495" t="s">
        <v>3442</v>
      </c>
    </row>
    <row r="571" spans="1:3" x14ac:dyDescent="0.2">
      <c r="A571" s="495">
        <v>570</v>
      </c>
      <c r="B571" s="495" t="s">
        <v>3443</v>
      </c>
      <c r="C571" s="495" t="s">
        <v>3444</v>
      </c>
    </row>
    <row r="572" spans="1:3" x14ac:dyDescent="0.2">
      <c r="A572" s="495">
        <v>571</v>
      </c>
      <c r="B572" s="495" t="s">
        <v>3445</v>
      </c>
      <c r="C572" s="495" t="s">
        <v>3446</v>
      </c>
    </row>
    <row r="573" spans="1:3" x14ac:dyDescent="0.2">
      <c r="A573" s="495">
        <v>572</v>
      </c>
      <c r="B573" s="495" t="s">
        <v>3447</v>
      </c>
      <c r="C573" s="495" t="s">
        <v>3448</v>
      </c>
    </row>
    <row r="574" spans="1:3" x14ac:dyDescent="0.2">
      <c r="A574" s="495">
        <v>573</v>
      </c>
      <c r="B574" s="495" t="s">
        <v>3449</v>
      </c>
      <c r="C574" s="495" t="s">
        <v>3450</v>
      </c>
    </row>
    <row r="575" spans="1:3" x14ac:dyDescent="0.2">
      <c r="A575" s="495">
        <v>574</v>
      </c>
      <c r="B575" s="495" t="s">
        <v>3451</v>
      </c>
      <c r="C575" s="495" t="s">
        <v>3452</v>
      </c>
    </row>
    <row r="576" spans="1:3" x14ac:dyDescent="0.2">
      <c r="A576" s="495">
        <v>575</v>
      </c>
      <c r="B576" s="495" t="s">
        <v>3453</v>
      </c>
      <c r="C576" s="495" t="s">
        <v>3454</v>
      </c>
    </row>
    <row r="577" spans="1:3" x14ac:dyDescent="0.2">
      <c r="A577" s="495">
        <v>576</v>
      </c>
      <c r="B577" s="495" t="s">
        <v>3455</v>
      </c>
      <c r="C577" s="495" t="s">
        <v>3456</v>
      </c>
    </row>
    <row r="578" spans="1:3" x14ac:dyDescent="0.2">
      <c r="A578" s="495">
        <v>577</v>
      </c>
      <c r="B578" s="495" t="s">
        <v>3457</v>
      </c>
      <c r="C578" s="495" t="s">
        <v>3458</v>
      </c>
    </row>
    <row r="579" spans="1:3" x14ac:dyDescent="0.2">
      <c r="A579" s="495">
        <v>578</v>
      </c>
      <c r="B579" s="495" t="s">
        <v>3459</v>
      </c>
      <c r="C579" s="495" t="s">
        <v>3460</v>
      </c>
    </row>
    <row r="580" spans="1:3" x14ac:dyDescent="0.2">
      <c r="A580" s="495">
        <v>579</v>
      </c>
      <c r="B580" s="495" t="s">
        <v>3461</v>
      </c>
      <c r="C580" s="495" t="s">
        <v>3462</v>
      </c>
    </row>
    <row r="581" spans="1:3" x14ac:dyDescent="0.2">
      <c r="A581" s="495">
        <v>580</v>
      </c>
      <c r="B581" s="495" t="s">
        <v>3463</v>
      </c>
      <c r="C581" s="495" t="s">
        <v>3464</v>
      </c>
    </row>
    <row r="582" spans="1:3" x14ac:dyDescent="0.2">
      <c r="A582" s="495">
        <v>581</v>
      </c>
      <c r="B582" s="495" t="s">
        <v>3465</v>
      </c>
      <c r="C582" s="495" t="s">
        <v>3466</v>
      </c>
    </row>
    <row r="583" spans="1:3" x14ac:dyDescent="0.2">
      <c r="A583" s="495">
        <v>582</v>
      </c>
      <c r="B583" s="495" t="s">
        <v>3467</v>
      </c>
      <c r="C583" s="495" t="s">
        <v>3468</v>
      </c>
    </row>
    <row r="584" spans="1:3" x14ac:dyDescent="0.2">
      <c r="A584" s="495">
        <v>583</v>
      </c>
      <c r="B584" s="495" t="s">
        <v>3469</v>
      </c>
      <c r="C584" s="495" t="s">
        <v>3470</v>
      </c>
    </row>
    <row r="585" spans="1:3" x14ac:dyDescent="0.2">
      <c r="A585" s="495">
        <v>584</v>
      </c>
      <c r="B585" s="495" t="s">
        <v>3471</v>
      </c>
      <c r="C585" s="495" t="s">
        <v>3472</v>
      </c>
    </row>
    <row r="586" spans="1:3" x14ac:dyDescent="0.2">
      <c r="A586" s="495">
        <v>585</v>
      </c>
      <c r="B586" s="495" t="s">
        <v>3473</v>
      </c>
      <c r="C586" s="495" t="s">
        <v>3460</v>
      </c>
    </row>
    <row r="587" spans="1:3" x14ac:dyDescent="0.2">
      <c r="A587" s="495">
        <v>586</v>
      </c>
      <c r="B587" s="495" t="s">
        <v>3474</v>
      </c>
      <c r="C587" s="495" t="s">
        <v>3475</v>
      </c>
    </row>
    <row r="588" spans="1:3" x14ac:dyDescent="0.2">
      <c r="A588" s="495">
        <v>587</v>
      </c>
      <c r="B588" s="495" t="s">
        <v>3476</v>
      </c>
      <c r="C588" s="495" t="s">
        <v>3477</v>
      </c>
    </row>
    <row r="589" spans="1:3" x14ac:dyDescent="0.2">
      <c r="A589" s="495">
        <v>588</v>
      </c>
      <c r="B589" s="495" t="s">
        <v>3478</v>
      </c>
      <c r="C589" s="495" t="s">
        <v>3479</v>
      </c>
    </row>
    <row r="590" spans="1:3" x14ac:dyDescent="0.2">
      <c r="A590" s="495">
        <v>589</v>
      </c>
      <c r="B590" s="495" t="s">
        <v>3480</v>
      </c>
      <c r="C590" s="495" t="s">
        <v>3481</v>
      </c>
    </row>
    <row r="591" spans="1:3" x14ac:dyDescent="0.2">
      <c r="A591" s="495">
        <v>590</v>
      </c>
      <c r="B591" s="495" t="s">
        <v>3482</v>
      </c>
      <c r="C591" s="495" t="s">
        <v>3550</v>
      </c>
    </row>
    <row r="592" spans="1:3" x14ac:dyDescent="0.2">
      <c r="A592" s="495">
        <v>591</v>
      </c>
      <c r="B592" s="495" t="s">
        <v>3551</v>
      </c>
      <c r="C592" s="495" t="s">
        <v>3552</v>
      </c>
    </row>
    <row r="593" spans="1:3" x14ac:dyDescent="0.2">
      <c r="A593" s="495">
        <v>592</v>
      </c>
      <c r="B593" s="495" t="s">
        <v>3553</v>
      </c>
      <c r="C593" s="495" t="s">
        <v>3554</v>
      </c>
    </row>
    <row r="594" spans="1:3" x14ac:dyDescent="0.2">
      <c r="A594" s="495">
        <v>593</v>
      </c>
      <c r="B594" s="495" t="s">
        <v>3555</v>
      </c>
      <c r="C594" s="495" t="s">
        <v>3556</v>
      </c>
    </row>
    <row r="595" spans="1:3" x14ac:dyDescent="0.2">
      <c r="A595" s="495">
        <v>594</v>
      </c>
      <c r="B595" s="495" t="s">
        <v>3557</v>
      </c>
      <c r="C595" s="495" t="s">
        <v>3558</v>
      </c>
    </row>
    <row r="596" spans="1:3" x14ac:dyDescent="0.2">
      <c r="A596" s="495">
        <v>595</v>
      </c>
      <c r="B596" s="495" t="s">
        <v>3559</v>
      </c>
      <c r="C596" s="495" t="s">
        <v>3560</v>
      </c>
    </row>
    <row r="597" spans="1:3" x14ac:dyDescent="0.2">
      <c r="A597" s="495">
        <v>596</v>
      </c>
      <c r="B597" s="495" t="s">
        <v>3561</v>
      </c>
      <c r="C597" s="495" t="s">
        <v>3562</v>
      </c>
    </row>
    <row r="598" spans="1:3" x14ac:dyDescent="0.2">
      <c r="A598" s="495">
        <v>597</v>
      </c>
      <c r="B598" s="495" t="s">
        <v>3563</v>
      </c>
      <c r="C598" s="495" t="s">
        <v>3564</v>
      </c>
    </row>
    <row r="599" spans="1:3" x14ac:dyDescent="0.2">
      <c r="A599" s="495">
        <v>598</v>
      </c>
      <c r="B599" s="495" t="s">
        <v>3565</v>
      </c>
      <c r="C599" s="495" t="s">
        <v>3566</v>
      </c>
    </row>
    <row r="600" spans="1:3" x14ac:dyDescent="0.2">
      <c r="A600" s="495">
        <v>599</v>
      </c>
      <c r="B600" s="495" t="s">
        <v>3567</v>
      </c>
      <c r="C600" s="495" t="s">
        <v>3568</v>
      </c>
    </row>
    <row r="601" spans="1:3" x14ac:dyDescent="0.2">
      <c r="A601" s="495">
        <v>600</v>
      </c>
      <c r="B601" s="495" t="s">
        <v>3569</v>
      </c>
      <c r="C601" s="495" t="s">
        <v>3154</v>
      </c>
    </row>
    <row r="602" spans="1:3" x14ac:dyDescent="0.2">
      <c r="A602" s="495">
        <v>601</v>
      </c>
      <c r="B602" s="495" t="s">
        <v>3155</v>
      </c>
      <c r="C602" s="495" t="s">
        <v>3156</v>
      </c>
    </row>
    <row r="603" spans="1:3" x14ac:dyDescent="0.2">
      <c r="A603" s="495">
        <v>602</v>
      </c>
      <c r="B603" s="495" t="s">
        <v>3157</v>
      </c>
      <c r="C603" s="495" t="s">
        <v>3158</v>
      </c>
    </row>
    <row r="604" spans="1:3" x14ac:dyDescent="0.2">
      <c r="A604" s="495">
        <v>603</v>
      </c>
      <c r="B604" s="495" t="s">
        <v>3159</v>
      </c>
      <c r="C604" s="495" t="s">
        <v>3160</v>
      </c>
    </row>
    <row r="605" spans="1:3" x14ac:dyDescent="0.2">
      <c r="A605" s="495">
        <v>604</v>
      </c>
      <c r="B605" s="495" t="s">
        <v>3161</v>
      </c>
      <c r="C605" s="495" t="s">
        <v>3162</v>
      </c>
    </row>
    <row r="606" spans="1:3" x14ac:dyDescent="0.2">
      <c r="A606" s="495">
        <v>605</v>
      </c>
      <c r="B606" s="495" t="s">
        <v>3163</v>
      </c>
      <c r="C606" s="495" t="s">
        <v>3164</v>
      </c>
    </row>
    <row r="607" spans="1:3" x14ac:dyDescent="0.2">
      <c r="A607" s="495">
        <v>606</v>
      </c>
      <c r="B607" s="495" t="s">
        <v>3165</v>
      </c>
      <c r="C607" s="495" t="s">
        <v>3166</v>
      </c>
    </row>
    <row r="608" spans="1:3" x14ac:dyDescent="0.2">
      <c r="A608" s="495">
        <v>607</v>
      </c>
      <c r="B608" s="495" t="s">
        <v>3167</v>
      </c>
      <c r="C608" s="495" t="s">
        <v>3168</v>
      </c>
    </row>
    <row r="609" spans="1:3" x14ac:dyDescent="0.2">
      <c r="A609" s="495">
        <v>608</v>
      </c>
      <c r="B609" s="495" t="s">
        <v>3169</v>
      </c>
      <c r="C609" s="495" t="s">
        <v>3170</v>
      </c>
    </row>
    <row r="610" spans="1:3" x14ac:dyDescent="0.2">
      <c r="A610" s="495">
        <v>609</v>
      </c>
      <c r="B610" s="495" t="s">
        <v>3171</v>
      </c>
      <c r="C610" s="495" t="s">
        <v>3172</v>
      </c>
    </row>
    <row r="611" spans="1:3" x14ac:dyDescent="0.2">
      <c r="A611" s="495">
        <v>610</v>
      </c>
      <c r="B611" s="495" t="s">
        <v>3173</v>
      </c>
      <c r="C611" s="495" t="s">
        <v>3174</v>
      </c>
    </row>
    <row r="612" spans="1:3" x14ac:dyDescent="0.2">
      <c r="A612" s="495">
        <v>611</v>
      </c>
      <c r="B612" s="495" t="s">
        <v>3175</v>
      </c>
      <c r="C612" s="495" t="s">
        <v>3176</v>
      </c>
    </row>
    <row r="613" spans="1:3" x14ac:dyDescent="0.2">
      <c r="A613" s="495">
        <v>612</v>
      </c>
      <c r="B613" s="495" t="s">
        <v>3177</v>
      </c>
      <c r="C613" s="495" t="s">
        <v>3178</v>
      </c>
    </row>
    <row r="614" spans="1:3" x14ac:dyDescent="0.2">
      <c r="A614" s="495">
        <v>613</v>
      </c>
      <c r="B614" s="495" t="s">
        <v>3179</v>
      </c>
      <c r="C614" s="495" t="s">
        <v>3180</v>
      </c>
    </row>
    <row r="615" spans="1:3" x14ac:dyDescent="0.2">
      <c r="A615" s="495">
        <v>614</v>
      </c>
      <c r="B615" s="495" t="s">
        <v>3181</v>
      </c>
      <c r="C615" s="495" t="s">
        <v>3182</v>
      </c>
    </row>
    <row r="616" spans="1:3" x14ac:dyDescent="0.2">
      <c r="A616" s="495">
        <v>615</v>
      </c>
      <c r="B616" s="495" t="s">
        <v>3183</v>
      </c>
      <c r="C616" s="495" t="s">
        <v>3184</v>
      </c>
    </row>
    <row r="617" spans="1:3" x14ac:dyDescent="0.2">
      <c r="A617" s="495">
        <v>616</v>
      </c>
      <c r="B617" s="495" t="s">
        <v>3185</v>
      </c>
      <c r="C617" s="495" t="s">
        <v>3186</v>
      </c>
    </row>
    <row r="618" spans="1:3" x14ac:dyDescent="0.2">
      <c r="A618" s="495">
        <v>617</v>
      </c>
      <c r="B618" s="495" t="s">
        <v>3187</v>
      </c>
      <c r="C618" s="495" t="s">
        <v>3188</v>
      </c>
    </row>
    <row r="619" spans="1:3" x14ac:dyDescent="0.2">
      <c r="A619" s="495">
        <v>618</v>
      </c>
      <c r="B619" s="495" t="s">
        <v>3189</v>
      </c>
      <c r="C619" s="495" t="s">
        <v>3190</v>
      </c>
    </row>
    <row r="620" spans="1:3" x14ac:dyDescent="0.2">
      <c r="A620" s="495">
        <v>619</v>
      </c>
      <c r="B620" s="495" t="s">
        <v>3191</v>
      </c>
      <c r="C620" s="495" t="s">
        <v>3192</v>
      </c>
    </row>
    <row r="621" spans="1:3" x14ac:dyDescent="0.2">
      <c r="A621" s="495">
        <v>620</v>
      </c>
      <c r="B621" s="495" t="s">
        <v>3193</v>
      </c>
      <c r="C621" s="495" t="s">
        <v>3194</v>
      </c>
    </row>
    <row r="622" spans="1:3" x14ac:dyDescent="0.2">
      <c r="A622" s="495">
        <v>621</v>
      </c>
      <c r="B622" s="495" t="s">
        <v>3195</v>
      </c>
      <c r="C622" s="495" t="s">
        <v>3196</v>
      </c>
    </row>
    <row r="623" spans="1:3" x14ac:dyDescent="0.2">
      <c r="A623" s="495">
        <v>622</v>
      </c>
      <c r="B623" s="495" t="s">
        <v>3197</v>
      </c>
      <c r="C623" s="495" t="s">
        <v>3198</v>
      </c>
    </row>
    <row r="624" spans="1:3" x14ac:dyDescent="0.2">
      <c r="A624" s="495">
        <v>623</v>
      </c>
      <c r="B624" s="495" t="s">
        <v>3199</v>
      </c>
      <c r="C624" s="495" t="s">
        <v>3200</v>
      </c>
    </row>
    <row r="625" spans="1:3" x14ac:dyDescent="0.2">
      <c r="A625" s="495">
        <v>624</v>
      </c>
      <c r="B625" s="495" t="s">
        <v>3201</v>
      </c>
      <c r="C625" s="495" t="s">
        <v>3202</v>
      </c>
    </row>
    <row r="626" spans="1:3" x14ac:dyDescent="0.2">
      <c r="A626" s="495">
        <v>625</v>
      </c>
      <c r="B626" s="495" t="s">
        <v>3203</v>
      </c>
      <c r="C626" s="495" t="s">
        <v>3204</v>
      </c>
    </row>
    <row r="627" spans="1:3" x14ac:dyDescent="0.2">
      <c r="A627" s="495">
        <v>626</v>
      </c>
      <c r="B627" s="495" t="s">
        <v>3205</v>
      </c>
      <c r="C627" s="495" t="s">
        <v>3206</v>
      </c>
    </row>
    <row r="628" spans="1:3" x14ac:dyDescent="0.2">
      <c r="A628" s="495">
        <v>627</v>
      </c>
      <c r="B628" s="495" t="s">
        <v>3207</v>
      </c>
      <c r="C628" s="495" t="s">
        <v>3208</v>
      </c>
    </row>
    <row r="629" spans="1:3" x14ac:dyDescent="0.2">
      <c r="A629" s="495">
        <v>628</v>
      </c>
      <c r="B629" s="495" t="s">
        <v>3209</v>
      </c>
      <c r="C629" s="495" t="s">
        <v>3210</v>
      </c>
    </row>
    <row r="630" spans="1:3" x14ac:dyDescent="0.2">
      <c r="A630" s="495">
        <v>629</v>
      </c>
      <c r="B630" s="495" t="s">
        <v>3211</v>
      </c>
      <c r="C630" s="495" t="s">
        <v>3212</v>
      </c>
    </row>
    <row r="631" spans="1:3" x14ac:dyDescent="0.2">
      <c r="A631" s="495">
        <v>630</v>
      </c>
      <c r="B631" s="495" t="s">
        <v>3213</v>
      </c>
      <c r="C631" s="495" t="s">
        <v>3214</v>
      </c>
    </row>
    <row r="632" spans="1:3" x14ac:dyDescent="0.2">
      <c r="A632" s="495">
        <v>631</v>
      </c>
      <c r="B632" s="495" t="s">
        <v>3215</v>
      </c>
      <c r="C632" s="495" t="s">
        <v>3216</v>
      </c>
    </row>
    <row r="633" spans="1:3" x14ac:dyDescent="0.2">
      <c r="A633" s="495">
        <v>632</v>
      </c>
      <c r="B633" s="495" t="s">
        <v>3217</v>
      </c>
      <c r="C633" s="495" t="s">
        <v>3218</v>
      </c>
    </row>
    <row r="634" spans="1:3" x14ac:dyDescent="0.2">
      <c r="A634" s="495">
        <v>633</v>
      </c>
      <c r="B634" s="495" t="s">
        <v>3219</v>
      </c>
      <c r="C634" s="495" t="s">
        <v>3607</v>
      </c>
    </row>
    <row r="635" spans="1:3" x14ac:dyDescent="0.2">
      <c r="A635" s="495">
        <v>634</v>
      </c>
      <c r="B635" s="495" t="s">
        <v>3608</v>
      </c>
      <c r="C635" s="495" t="s">
        <v>3609</v>
      </c>
    </row>
    <row r="636" spans="1:3" x14ac:dyDescent="0.2">
      <c r="A636" s="495">
        <v>635</v>
      </c>
      <c r="B636" s="495" t="s">
        <v>3610</v>
      </c>
      <c r="C636" s="495" t="s">
        <v>3611</v>
      </c>
    </row>
    <row r="637" spans="1:3" x14ac:dyDescent="0.2">
      <c r="A637" s="495">
        <v>636</v>
      </c>
      <c r="B637" s="495" t="s">
        <v>3612</v>
      </c>
      <c r="C637" s="495" t="s">
        <v>2491</v>
      </c>
    </row>
    <row r="638" spans="1:3" x14ac:dyDescent="0.2">
      <c r="A638" s="495">
        <v>637</v>
      </c>
      <c r="B638" s="495" t="s">
        <v>2492</v>
      </c>
      <c r="C638" s="495" t="s">
        <v>2493</v>
      </c>
    </row>
    <row r="639" spans="1:3" x14ac:dyDescent="0.2">
      <c r="A639" s="495">
        <v>638</v>
      </c>
      <c r="B639" s="495" t="s">
        <v>2494</v>
      </c>
      <c r="C639" s="495" t="s">
        <v>2495</v>
      </c>
    </row>
    <row r="640" spans="1:3" x14ac:dyDescent="0.2">
      <c r="A640" s="495">
        <v>639</v>
      </c>
      <c r="B640" s="495" t="s">
        <v>2496</v>
      </c>
      <c r="C640" s="495" t="s">
        <v>2497</v>
      </c>
    </row>
    <row r="641" spans="1:3" x14ac:dyDescent="0.2">
      <c r="A641" s="495">
        <v>640</v>
      </c>
      <c r="B641" s="495" t="s">
        <v>2498</v>
      </c>
      <c r="C641" s="495" t="s">
        <v>2499</v>
      </c>
    </row>
    <row r="642" spans="1:3" x14ac:dyDescent="0.2">
      <c r="A642" s="495">
        <v>641</v>
      </c>
      <c r="B642" s="495" t="s">
        <v>2500</v>
      </c>
      <c r="C642" s="495" t="s">
        <v>2501</v>
      </c>
    </row>
    <row r="643" spans="1:3" x14ac:dyDescent="0.2">
      <c r="A643" s="495">
        <v>642</v>
      </c>
      <c r="B643" s="495" t="s">
        <v>2502</v>
      </c>
      <c r="C643" s="495" t="s">
        <v>3272</v>
      </c>
    </row>
    <row r="644" spans="1:3" x14ac:dyDescent="0.2">
      <c r="A644" s="495">
        <v>643</v>
      </c>
      <c r="B644" s="495" t="s">
        <v>3273</v>
      </c>
      <c r="C644" s="495" t="s">
        <v>3274</v>
      </c>
    </row>
    <row r="645" spans="1:3" x14ac:dyDescent="0.2">
      <c r="A645" s="495">
        <v>644</v>
      </c>
      <c r="B645" s="495" t="s">
        <v>3275</v>
      </c>
      <c r="C645" s="495" t="s">
        <v>3276</v>
      </c>
    </row>
    <row r="646" spans="1:3" x14ac:dyDescent="0.2">
      <c r="A646" s="495">
        <v>645</v>
      </c>
      <c r="B646" s="495" t="s">
        <v>3277</v>
      </c>
      <c r="C646" s="495" t="s">
        <v>3278</v>
      </c>
    </row>
    <row r="647" spans="1:3" x14ac:dyDescent="0.2">
      <c r="A647" s="495">
        <v>646</v>
      </c>
      <c r="B647" s="495" t="s">
        <v>3279</v>
      </c>
      <c r="C647" s="495" t="s">
        <v>2370</v>
      </c>
    </row>
    <row r="648" spans="1:3" x14ac:dyDescent="0.2">
      <c r="A648" s="495">
        <v>647</v>
      </c>
      <c r="B648" s="495" t="s">
        <v>2371</v>
      </c>
      <c r="C648" s="495" t="s">
        <v>2372</v>
      </c>
    </row>
    <row r="649" spans="1:3" x14ac:dyDescent="0.2">
      <c r="A649" s="495">
        <v>648</v>
      </c>
      <c r="B649" s="495" t="s">
        <v>2373</v>
      </c>
      <c r="C649" s="495" t="s">
        <v>2374</v>
      </c>
    </row>
    <row r="650" spans="1:3" x14ac:dyDescent="0.2">
      <c r="A650" s="495">
        <v>649</v>
      </c>
      <c r="B650" s="495" t="s">
        <v>2375</v>
      </c>
      <c r="C650" s="495" t="s">
        <v>3283</v>
      </c>
    </row>
    <row r="651" spans="1:3" x14ac:dyDescent="0.2">
      <c r="A651" s="495">
        <v>650</v>
      </c>
      <c r="B651" s="495" t="s">
        <v>3284</v>
      </c>
      <c r="C651" s="495" t="s">
        <v>3285</v>
      </c>
    </row>
    <row r="652" spans="1:3" x14ac:dyDescent="0.2">
      <c r="A652" s="495">
        <v>651</v>
      </c>
      <c r="B652" s="495" t="s">
        <v>3286</v>
      </c>
      <c r="C652" s="495" t="s">
        <v>3287</v>
      </c>
    </row>
    <row r="653" spans="1:3" x14ac:dyDescent="0.2">
      <c r="A653" s="495">
        <v>652</v>
      </c>
      <c r="B653" s="495" t="s">
        <v>3288</v>
      </c>
      <c r="C653" s="495" t="s">
        <v>3287</v>
      </c>
    </row>
    <row r="654" spans="1:3" x14ac:dyDescent="0.2">
      <c r="A654" s="495">
        <v>653</v>
      </c>
      <c r="B654" s="495" t="s">
        <v>3289</v>
      </c>
      <c r="C654" s="495" t="s">
        <v>3290</v>
      </c>
    </row>
    <row r="655" spans="1:3" x14ac:dyDescent="0.2">
      <c r="A655" s="495">
        <v>654</v>
      </c>
      <c r="B655" s="495" t="s">
        <v>3291</v>
      </c>
      <c r="C655" s="495" t="s">
        <v>3292</v>
      </c>
    </row>
    <row r="656" spans="1:3" x14ac:dyDescent="0.2">
      <c r="A656" s="495">
        <v>655</v>
      </c>
      <c r="B656" s="495" t="s">
        <v>3293</v>
      </c>
      <c r="C656" s="495" t="s">
        <v>3294</v>
      </c>
    </row>
    <row r="657" spans="1:3" x14ac:dyDescent="0.2">
      <c r="A657" s="495">
        <v>656</v>
      </c>
      <c r="B657" s="495" t="s">
        <v>2488</v>
      </c>
      <c r="C657" s="495" t="s">
        <v>2489</v>
      </c>
    </row>
    <row r="658" spans="1:3" x14ac:dyDescent="0.2">
      <c r="A658" s="495">
        <v>657</v>
      </c>
      <c r="B658" s="495" t="s">
        <v>2490</v>
      </c>
      <c r="C658" s="495" t="s">
        <v>273</v>
      </c>
    </row>
    <row r="659" spans="1:3" x14ac:dyDescent="0.2">
      <c r="A659" s="495">
        <v>658</v>
      </c>
      <c r="B659" s="495" t="s">
        <v>274</v>
      </c>
      <c r="C659" s="495" t="s">
        <v>275</v>
      </c>
    </row>
    <row r="660" spans="1:3" x14ac:dyDescent="0.2">
      <c r="A660" s="495">
        <v>659</v>
      </c>
      <c r="B660" s="495" t="s">
        <v>276</v>
      </c>
      <c r="C660" s="495" t="s">
        <v>277</v>
      </c>
    </row>
    <row r="661" spans="1:3" x14ac:dyDescent="0.2">
      <c r="A661" s="495">
        <v>660</v>
      </c>
      <c r="B661" s="495" t="s">
        <v>278</v>
      </c>
      <c r="C661" s="495" t="s">
        <v>279</v>
      </c>
    </row>
    <row r="662" spans="1:3" x14ac:dyDescent="0.2">
      <c r="A662" s="495">
        <v>661</v>
      </c>
      <c r="B662" s="495" t="s">
        <v>280</v>
      </c>
      <c r="C662" s="495" t="s">
        <v>281</v>
      </c>
    </row>
    <row r="663" spans="1:3" x14ac:dyDescent="0.2">
      <c r="A663" s="495">
        <v>662</v>
      </c>
      <c r="B663" s="495" t="s">
        <v>282</v>
      </c>
      <c r="C663" s="495" t="s">
        <v>283</v>
      </c>
    </row>
    <row r="664" spans="1:3" x14ac:dyDescent="0.2">
      <c r="A664" s="495">
        <v>663</v>
      </c>
      <c r="B664" s="495" t="s">
        <v>284</v>
      </c>
      <c r="C664" s="495" t="s">
        <v>285</v>
      </c>
    </row>
    <row r="665" spans="1:3" x14ac:dyDescent="0.2">
      <c r="A665" s="495">
        <v>664</v>
      </c>
      <c r="B665" s="495" t="s">
        <v>286</v>
      </c>
      <c r="C665" s="495" t="s">
        <v>287</v>
      </c>
    </row>
    <row r="666" spans="1:3" x14ac:dyDescent="0.2">
      <c r="A666" s="495">
        <v>665</v>
      </c>
      <c r="B666" s="495" t="s">
        <v>288</v>
      </c>
      <c r="C666" s="495" t="s">
        <v>289</v>
      </c>
    </row>
    <row r="667" spans="1:3" x14ac:dyDescent="0.2">
      <c r="A667" s="495">
        <v>666</v>
      </c>
      <c r="B667" s="495" t="s">
        <v>290</v>
      </c>
      <c r="C667" s="495" t="s">
        <v>291</v>
      </c>
    </row>
    <row r="668" spans="1:3" x14ac:dyDescent="0.2">
      <c r="A668" s="495">
        <v>667</v>
      </c>
      <c r="B668" s="495" t="s">
        <v>292</v>
      </c>
      <c r="C668" s="495" t="s">
        <v>293</v>
      </c>
    </row>
    <row r="669" spans="1:3" x14ac:dyDescent="0.2">
      <c r="A669" s="495">
        <v>668</v>
      </c>
      <c r="B669" s="495" t="s">
        <v>294</v>
      </c>
      <c r="C669" s="495" t="s">
        <v>295</v>
      </c>
    </row>
    <row r="670" spans="1:3" x14ac:dyDescent="0.2">
      <c r="A670" s="495">
        <v>669</v>
      </c>
      <c r="B670" s="495" t="s">
        <v>296</v>
      </c>
      <c r="C670" s="495" t="s">
        <v>297</v>
      </c>
    </row>
    <row r="671" spans="1:3" x14ac:dyDescent="0.2">
      <c r="A671" s="495">
        <v>670</v>
      </c>
      <c r="B671" s="495" t="s">
        <v>298</v>
      </c>
      <c r="C671" s="495" t="s">
        <v>299</v>
      </c>
    </row>
    <row r="672" spans="1:3" x14ac:dyDescent="0.2">
      <c r="A672" s="495">
        <v>671</v>
      </c>
      <c r="B672" s="495" t="s">
        <v>300</v>
      </c>
      <c r="C672" s="495" t="s">
        <v>301</v>
      </c>
    </row>
    <row r="673" spans="1:3" x14ac:dyDescent="0.2">
      <c r="A673" s="495">
        <v>672</v>
      </c>
      <c r="B673" s="495" t="s">
        <v>302</v>
      </c>
      <c r="C673" s="495" t="s">
        <v>303</v>
      </c>
    </row>
    <row r="674" spans="1:3" x14ac:dyDescent="0.2">
      <c r="A674" s="495">
        <v>673</v>
      </c>
      <c r="B674" s="495" t="s">
        <v>304</v>
      </c>
      <c r="C674" s="495" t="s">
        <v>305</v>
      </c>
    </row>
    <row r="675" spans="1:3" x14ac:dyDescent="0.2">
      <c r="A675" s="495">
        <v>674</v>
      </c>
      <c r="B675" s="495" t="s">
        <v>306</v>
      </c>
      <c r="C675" s="495" t="s">
        <v>307</v>
      </c>
    </row>
    <row r="676" spans="1:3" x14ac:dyDescent="0.2">
      <c r="A676" s="495">
        <v>675</v>
      </c>
      <c r="B676" s="495" t="s">
        <v>308</v>
      </c>
      <c r="C676" s="495" t="s">
        <v>309</v>
      </c>
    </row>
    <row r="677" spans="1:3" x14ac:dyDescent="0.2">
      <c r="A677" s="495">
        <v>676</v>
      </c>
      <c r="B677" s="495" t="s">
        <v>310</v>
      </c>
      <c r="C677" s="495" t="s">
        <v>311</v>
      </c>
    </row>
    <row r="678" spans="1:3" x14ac:dyDescent="0.2">
      <c r="A678" s="495">
        <v>677</v>
      </c>
      <c r="B678" s="495" t="s">
        <v>312</v>
      </c>
      <c r="C678" s="495" t="s">
        <v>313</v>
      </c>
    </row>
    <row r="679" spans="1:3" x14ac:dyDescent="0.2">
      <c r="A679" s="495">
        <v>678</v>
      </c>
      <c r="B679" s="495" t="s">
        <v>314</v>
      </c>
      <c r="C679" s="495" t="s">
        <v>313</v>
      </c>
    </row>
    <row r="680" spans="1:3" x14ac:dyDescent="0.2">
      <c r="A680" s="495">
        <v>679</v>
      </c>
      <c r="B680" s="495" t="s">
        <v>315</v>
      </c>
      <c r="C680" s="495" t="s">
        <v>316</v>
      </c>
    </row>
    <row r="681" spans="1:3" x14ac:dyDescent="0.2">
      <c r="A681" s="495">
        <v>680</v>
      </c>
      <c r="B681" s="495" t="s">
        <v>317</v>
      </c>
      <c r="C681" s="495" t="s">
        <v>318</v>
      </c>
    </row>
    <row r="682" spans="1:3" x14ac:dyDescent="0.2">
      <c r="A682" s="495">
        <v>681</v>
      </c>
      <c r="B682" s="495" t="s">
        <v>319</v>
      </c>
      <c r="C682" s="495" t="s">
        <v>320</v>
      </c>
    </row>
    <row r="683" spans="1:3" x14ac:dyDescent="0.2">
      <c r="A683" s="495">
        <v>682</v>
      </c>
      <c r="B683" s="495" t="s">
        <v>321</v>
      </c>
      <c r="C683" s="495" t="s">
        <v>322</v>
      </c>
    </row>
    <row r="684" spans="1:3" x14ac:dyDescent="0.2">
      <c r="A684" s="495">
        <v>683</v>
      </c>
      <c r="B684" s="495" t="s">
        <v>323</v>
      </c>
      <c r="C684" s="495" t="s">
        <v>322</v>
      </c>
    </row>
    <row r="685" spans="1:3" x14ac:dyDescent="0.2">
      <c r="A685" s="495">
        <v>684</v>
      </c>
      <c r="B685" s="495" t="s">
        <v>324</v>
      </c>
      <c r="C685" s="495" t="s">
        <v>325</v>
      </c>
    </row>
    <row r="686" spans="1:3" x14ac:dyDescent="0.2">
      <c r="A686" s="495">
        <v>685</v>
      </c>
      <c r="B686" s="495" t="s">
        <v>326</v>
      </c>
      <c r="C686" s="495" t="s">
        <v>327</v>
      </c>
    </row>
    <row r="687" spans="1:3" x14ac:dyDescent="0.2">
      <c r="A687" s="495">
        <v>686</v>
      </c>
      <c r="B687" s="495" t="s">
        <v>328</v>
      </c>
      <c r="C687" s="495" t="s">
        <v>329</v>
      </c>
    </row>
    <row r="688" spans="1:3" x14ac:dyDescent="0.2">
      <c r="A688" s="495">
        <v>687</v>
      </c>
      <c r="B688" s="495" t="s">
        <v>330</v>
      </c>
      <c r="C688" s="495" t="s">
        <v>331</v>
      </c>
    </row>
    <row r="689" spans="1:3" x14ac:dyDescent="0.2">
      <c r="A689" s="495">
        <v>688</v>
      </c>
      <c r="B689" s="495" t="s">
        <v>332</v>
      </c>
      <c r="C689" s="495" t="s">
        <v>333</v>
      </c>
    </row>
    <row r="690" spans="1:3" x14ac:dyDescent="0.2">
      <c r="A690" s="495">
        <v>689</v>
      </c>
      <c r="B690" s="495" t="s">
        <v>334</v>
      </c>
      <c r="C690" s="495" t="s">
        <v>335</v>
      </c>
    </row>
    <row r="691" spans="1:3" x14ac:dyDescent="0.2">
      <c r="A691" s="495">
        <v>690</v>
      </c>
      <c r="B691" s="495" t="s">
        <v>336</v>
      </c>
      <c r="C691" s="495" t="s">
        <v>337</v>
      </c>
    </row>
    <row r="692" spans="1:3" x14ac:dyDescent="0.2">
      <c r="A692" s="495">
        <v>691</v>
      </c>
      <c r="B692" s="495" t="s">
        <v>338</v>
      </c>
      <c r="C692" s="495" t="s">
        <v>337</v>
      </c>
    </row>
    <row r="693" spans="1:3" x14ac:dyDescent="0.2">
      <c r="A693" s="495">
        <v>692</v>
      </c>
      <c r="B693" s="495" t="s">
        <v>339</v>
      </c>
      <c r="C693" s="495" t="s">
        <v>340</v>
      </c>
    </row>
    <row r="694" spans="1:3" x14ac:dyDescent="0.2">
      <c r="A694" s="495">
        <v>693</v>
      </c>
      <c r="B694" s="495" t="s">
        <v>341</v>
      </c>
      <c r="C694" s="495" t="s">
        <v>342</v>
      </c>
    </row>
    <row r="695" spans="1:3" x14ac:dyDescent="0.2">
      <c r="A695" s="495">
        <v>694</v>
      </c>
      <c r="B695" s="495" t="s">
        <v>343</v>
      </c>
      <c r="C695" s="495" t="s">
        <v>344</v>
      </c>
    </row>
    <row r="696" spans="1:3" x14ac:dyDescent="0.2">
      <c r="A696" s="495">
        <v>695</v>
      </c>
      <c r="B696" s="495" t="s">
        <v>345</v>
      </c>
      <c r="C696" s="495" t="s">
        <v>344</v>
      </c>
    </row>
    <row r="697" spans="1:3" x14ac:dyDescent="0.2">
      <c r="A697" s="495">
        <v>696</v>
      </c>
      <c r="B697" s="495" t="s">
        <v>346</v>
      </c>
      <c r="C697" s="495" t="s">
        <v>347</v>
      </c>
    </row>
    <row r="698" spans="1:3" x14ac:dyDescent="0.2">
      <c r="A698" s="495">
        <v>697</v>
      </c>
      <c r="B698" s="495" t="s">
        <v>348</v>
      </c>
      <c r="C698" s="495" t="s">
        <v>349</v>
      </c>
    </row>
    <row r="699" spans="1:3" x14ac:dyDescent="0.2">
      <c r="A699" s="495">
        <v>698</v>
      </c>
      <c r="B699" s="495" t="s">
        <v>1615</v>
      </c>
      <c r="C699" s="495" t="s">
        <v>1616</v>
      </c>
    </row>
    <row r="700" spans="1:3" x14ac:dyDescent="0.2">
      <c r="A700" s="495">
        <v>699</v>
      </c>
      <c r="B700" s="495" t="s">
        <v>1617</v>
      </c>
      <c r="C700" s="495" t="s">
        <v>1616</v>
      </c>
    </row>
    <row r="701" spans="1:3" x14ac:dyDescent="0.2">
      <c r="A701" s="495">
        <v>700</v>
      </c>
      <c r="B701" s="495" t="s">
        <v>1618</v>
      </c>
      <c r="C701" s="495" t="s">
        <v>1619</v>
      </c>
    </row>
    <row r="702" spans="1:3" x14ac:dyDescent="0.2">
      <c r="A702" s="495">
        <v>701</v>
      </c>
      <c r="B702" s="495" t="s">
        <v>1620</v>
      </c>
      <c r="C702" s="495" t="s">
        <v>1619</v>
      </c>
    </row>
    <row r="703" spans="1:3" x14ac:dyDescent="0.2">
      <c r="A703" s="495">
        <v>702</v>
      </c>
      <c r="B703" s="495" t="s">
        <v>1621</v>
      </c>
      <c r="C703" s="495" t="s">
        <v>1622</v>
      </c>
    </row>
    <row r="704" spans="1:3" x14ac:dyDescent="0.2">
      <c r="A704" s="495">
        <v>703</v>
      </c>
      <c r="B704" s="495" t="s">
        <v>1623</v>
      </c>
      <c r="C704" s="495" t="s">
        <v>1624</v>
      </c>
    </row>
    <row r="705" spans="1:3" x14ac:dyDescent="0.2">
      <c r="A705" s="495">
        <v>704</v>
      </c>
      <c r="B705" s="495" t="s">
        <v>1625</v>
      </c>
      <c r="C705" s="495" t="s">
        <v>1626</v>
      </c>
    </row>
    <row r="706" spans="1:3" x14ac:dyDescent="0.2">
      <c r="A706" s="495">
        <v>705</v>
      </c>
      <c r="B706" s="495" t="s">
        <v>1627</v>
      </c>
      <c r="C706" s="495" t="s">
        <v>1626</v>
      </c>
    </row>
    <row r="707" spans="1:3" x14ac:dyDescent="0.2">
      <c r="A707" s="495">
        <v>706</v>
      </c>
      <c r="B707" s="495" t="s">
        <v>1628</v>
      </c>
      <c r="C707" s="495" t="s">
        <v>1629</v>
      </c>
    </row>
    <row r="708" spans="1:3" x14ac:dyDescent="0.2">
      <c r="A708" s="495">
        <v>707</v>
      </c>
      <c r="B708" s="495" t="s">
        <v>1630</v>
      </c>
      <c r="C708" s="495" t="s">
        <v>1631</v>
      </c>
    </row>
    <row r="709" spans="1:3" x14ac:dyDescent="0.2">
      <c r="A709" s="495">
        <v>708</v>
      </c>
      <c r="B709" s="495" t="s">
        <v>1632</v>
      </c>
      <c r="C709" s="495" t="s">
        <v>3613</v>
      </c>
    </row>
    <row r="710" spans="1:3" x14ac:dyDescent="0.2">
      <c r="A710" s="495">
        <v>709</v>
      </c>
      <c r="B710" s="495" t="s">
        <v>3614</v>
      </c>
      <c r="C710" s="495" t="s">
        <v>3615</v>
      </c>
    </row>
    <row r="711" spans="1:3" x14ac:dyDescent="0.2">
      <c r="A711" s="495">
        <v>710</v>
      </c>
      <c r="B711" s="495" t="s">
        <v>3616</v>
      </c>
      <c r="C711" s="495" t="s">
        <v>1687</v>
      </c>
    </row>
    <row r="712" spans="1:3" x14ac:dyDescent="0.2">
      <c r="A712" s="495">
        <v>711</v>
      </c>
      <c r="B712" s="495" t="s">
        <v>1688</v>
      </c>
      <c r="C712" s="495" t="s">
        <v>1689</v>
      </c>
    </row>
    <row r="713" spans="1:3" x14ac:dyDescent="0.2">
      <c r="A713" s="495">
        <v>712</v>
      </c>
      <c r="B713" s="495" t="s">
        <v>1690</v>
      </c>
      <c r="C713" s="495" t="s">
        <v>1691</v>
      </c>
    </row>
    <row r="714" spans="1:3" x14ac:dyDescent="0.2">
      <c r="A714" s="495">
        <v>713</v>
      </c>
      <c r="B714" s="495" t="s">
        <v>1692</v>
      </c>
      <c r="C714" s="495" t="s">
        <v>1691</v>
      </c>
    </row>
    <row r="715" spans="1:3" x14ac:dyDescent="0.2">
      <c r="A715" s="495">
        <v>714</v>
      </c>
      <c r="B715" s="495" t="s">
        <v>1693</v>
      </c>
      <c r="C715" s="495" t="s">
        <v>1694</v>
      </c>
    </row>
    <row r="716" spans="1:3" x14ac:dyDescent="0.2">
      <c r="A716" s="495">
        <v>715</v>
      </c>
      <c r="B716" s="495" t="s">
        <v>1695</v>
      </c>
      <c r="C716" s="495" t="s">
        <v>1696</v>
      </c>
    </row>
    <row r="717" spans="1:3" x14ac:dyDescent="0.2">
      <c r="A717" s="495">
        <v>716</v>
      </c>
      <c r="B717" s="495" t="s">
        <v>1697</v>
      </c>
      <c r="C717" s="495" t="s">
        <v>1698</v>
      </c>
    </row>
    <row r="718" spans="1:3" x14ac:dyDescent="0.2">
      <c r="A718" s="495">
        <v>717</v>
      </c>
      <c r="B718" s="495" t="s">
        <v>1699</v>
      </c>
      <c r="C718" s="495" t="s">
        <v>1700</v>
      </c>
    </row>
    <row r="719" spans="1:3" x14ac:dyDescent="0.2">
      <c r="A719" s="495">
        <v>718</v>
      </c>
      <c r="B719" s="495" t="s">
        <v>1701</v>
      </c>
      <c r="C719" s="495" t="s">
        <v>1702</v>
      </c>
    </row>
    <row r="720" spans="1:3" x14ac:dyDescent="0.2">
      <c r="A720" s="495">
        <v>719</v>
      </c>
      <c r="B720" s="495" t="s">
        <v>1703</v>
      </c>
      <c r="C720" s="495" t="s">
        <v>1704</v>
      </c>
    </row>
    <row r="721" spans="1:3" x14ac:dyDescent="0.2">
      <c r="A721" s="495">
        <v>720</v>
      </c>
      <c r="B721" s="495" t="s">
        <v>1705</v>
      </c>
      <c r="C721" s="495" t="s">
        <v>1706</v>
      </c>
    </row>
    <row r="722" spans="1:3" x14ac:dyDescent="0.2">
      <c r="A722" s="495">
        <v>721</v>
      </c>
      <c r="B722" s="495" t="s">
        <v>1707</v>
      </c>
      <c r="C722" s="495" t="s">
        <v>1708</v>
      </c>
    </row>
    <row r="723" spans="1:3" x14ac:dyDescent="0.2">
      <c r="A723" s="495">
        <v>722</v>
      </c>
      <c r="B723" s="495" t="s">
        <v>1709</v>
      </c>
      <c r="C723" s="495" t="s">
        <v>1710</v>
      </c>
    </row>
    <row r="724" spans="1:3" x14ac:dyDescent="0.2">
      <c r="A724" s="495">
        <v>723</v>
      </c>
      <c r="B724" s="495" t="s">
        <v>1711</v>
      </c>
      <c r="C724" s="495" t="s">
        <v>1712</v>
      </c>
    </row>
    <row r="725" spans="1:3" x14ac:dyDescent="0.2">
      <c r="A725" s="495">
        <v>724</v>
      </c>
      <c r="B725" s="495" t="s">
        <v>1713</v>
      </c>
      <c r="C725" s="495" t="s">
        <v>1712</v>
      </c>
    </row>
    <row r="726" spans="1:3" x14ac:dyDescent="0.2">
      <c r="A726" s="495">
        <v>725</v>
      </c>
      <c r="B726" s="495" t="s">
        <v>1714</v>
      </c>
      <c r="C726" s="495" t="s">
        <v>1715</v>
      </c>
    </row>
    <row r="727" spans="1:3" x14ac:dyDescent="0.2">
      <c r="A727" s="495">
        <v>726</v>
      </c>
      <c r="B727" s="495" t="s">
        <v>1716</v>
      </c>
      <c r="C727" s="495" t="s">
        <v>1717</v>
      </c>
    </row>
    <row r="728" spans="1:3" x14ac:dyDescent="0.2">
      <c r="A728" s="495">
        <v>727</v>
      </c>
      <c r="B728" s="495" t="s">
        <v>1718</v>
      </c>
      <c r="C728" s="495" t="s">
        <v>1719</v>
      </c>
    </row>
    <row r="729" spans="1:3" x14ac:dyDescent="0.2">
      <c r="A729" s="495">
        <v>728</v>
      </c>
      <c r="B729" s="495" t="s">
        <v>1720</v>
      </c>
      <c r="C729" s="495" t="s">
        <v>1721</v>
      </c>
    </row>
    <row r="730" spans="1:3" x14ac:dyDescent="0.2">
      <c r="A730" s="495">
        <v>729</v>
      </c>
      <c r="B730" s="495" t="s">
        <v>1722</v>
      </c>
      <c r="C730" s="495" t="s">
        <v>1723</v>
      </c>
    </row>
    <row r="731" spans="1:3" x14ac:dyDescent="0.2">
      <c r="A731" s="495">
        <v>730</v>
      </c>
      <c r="B731" s="495" t="s">
        <v>1724</v>
      </c>
      <c r="C731" s="495" t="s">
        <v>1723</v>
      </c>
    </row>
    <row r="732" spans="1:3" x14ac:dyDescent="0.2">
      <c r="A732" s="495">
        <v>731</v>
      </c>
      <c r="B732" s="495" t="s">
        <v>1725</v>
      </c>
      <c r="C732" s="495" t="s">
        <v>1726</v>
      </c>
    </row>
    <row r="733" spans="1:3" x14ac:dyDescent="0.2">
      <c r="A733" s="495">
        <v>732</v>
      </c>
      <c r="B733" s="495" t="s">
        <v>1727</v>
      </c>
      <c r="C733" s="495" t="s">
        <v>1728</v>
      </c>
    </row>
    <row r="734" spans="1:3" x14ac:dyDescent="0.2">
      <c r="A734" s="495">
        <v>733</v>
      </c>
      <c r="B734" s="495" t="s">
        <v>1729</v>
      </c>
      <c r="C734" s="495" t="s">
        <v>3657</v>
      </c>
    </row>
    <row r="735" spans="1:3" x14ac:dyDescent="0.2">
      <c r="A735" s="495">
        <v>734</v>
      </c>
      <c r="B735" s="495" t="s">
        <v>3658</v>
      </c>
      <c r="C735" s="495" t="s">
        <v>3659</v>
      </c>
    </row>
    <row r="736" spans="1:3" x14ac:dyDescent="0.2">
      <c r="A736" s="495">
        <v>735</v>
      </c>
      <c r="B736" s="495" t="s">
        <v>3660</v>
      </c>
      <c r="C736" s="495" t="s">
        <v>3661</v>
      </c>
    </row>
    <row r="737" spans="1:3" x14ac:dyDescent="0.2">
      <c r="A737" s="495">
        <v>736</v>
      </c>
      <c r="B737" s="495" t="s">
        <v>3662</v>
      </c>
      <c r="C737" s="495" t="s">
        <v>3663</v>
      </c>
    </row>
    <row r="738" spans="1:3" x14ac:dyDescent="0.2">
      <c r="A738" s="495">
        <v>737</v>
      </c>
      <c r="B738" s="495" t="s">
        <v>3664</v>
      </c>
      <c r="C738" s="495" t="s">
        <v>3665</v>
      </c>
    </row>
    <row r="739" spans="1:3" x14ac:dyDescent="0.2">
      <c r="A739" s="495">
        <v>738</v>
      </c>
      <c r="B739" s="495" t="s">
        <v>3666</v>
      </c>
      <c r="C739" s="495" t="s">
        <v>3667</v>
      </c>
    </row>
    <row r="740" spans="1:3" x14ac:dyDescent="0.2">
      <c r="A740" s="495">
        <v>739</v>
      </c>
      <c r="B740" s="495" t="s">
        <v>3668</v>
      </c>
      <c r="C740" s="495" t="s">
        <v>3667</v>
      </c>
    </row>
    <row r="741" spans="1:3" x14ac:dyDescent="0.2">
      <c r="A741" s="495">
        <v>740</v>
      </c>
      <c r="B741" s="495" t="s">
        <v>3669</v>
      </c>
      <c r="C741" s="495" t="s">
        <v>3670</v>
      </c>
    </row>
    <row r="742" spans="1:3" x14ac:dyDescent="0.2">
      <c r="A742" s="495">
        <v>741</v>
      </c>
      <c r="B742" s="495" t="s">
        <v>3671</v>
      </c>
      <c r="C742" s="495" t="s">
        <v>3672</v>
      </c>
    </row>
    <row r="743" spans="1:3" x14ac:dyDescent="0.2">
      <c r="A743" s="495">
        <v>742</v>
      </c>
      <c r="B743" s="495" t="s">
        <v>3673</v>
      </c>
      <c r="C743" s="495" t="s">
        <v>3674</v>
      </c>
    </row>
    <row r="744" spans="1:3" x14ac:dyDescent="0.2">
      <c r="A744" s="495">
        <v>743</v>
      </c>
      <c r="B744" s="495" t="s">
        <v>3675</v>
      </c>
      <c r="C744" s="495" t="s">
        <v>3676</v>
      </c>
    </row>
    <row r="745" spans="1:3" x14ac:dyDescent="0.2">
      <c r="A745" s="495">
        <v>744</v>
      </c>
      <c r="B745" s="495" t="s">
        <v>3677</v>
      </c>
      <c r="C745" s="495" t="s">
        <v>3676</v>
      </c>
    </row>
    <row r="746" spans="1:3" x14ac:dyDescent="0.2">
      <c r="A746" s="495">
        <v>745</v>
      </c>
      <c r="B746" s="495" t="s">
        <v>3678</v>
      </c>
      <c r="C746" s="495" t="s">
        <v>1789</v>
      </c>
    </row>
    <row r="747" spans="1:3" x14ac:dyDescent="0.2">
      <c r="A747" s="495">
        <v>746</v>
      </c>
      <c r="B747" s="495" t="s">
        <v>1790</v>
      </c>
      <c r="C747" s="495" t="s">
        <v>1791</v>
      </c>
    </row>
    <row r="748" spans="1:3" x14ac:dyDescent="0.2">
      <c r="A748" s="495">
        <v>747</v>
      </c>
      <c r="B748" s="495" t="s">
        <v>1792</v>
      </c>
      <c r="C748" s="495" t="s">
        <v>1793</v>
      </c>
    </row>
    <row r="749" spans="1:3" x14ac:dyDescent="0.2">
      <c r="A749" s="495">
        <v>748</v>
      </c>
      <c r="B749" s="495" t="s">
        <v>1794</v>
      </c>
      <c r="C749" s="495" t="s">
        <v>1795</v>
      </c>
    </row>
    <row r="750" spans="1:3" x14ac:dyDescent="0.2">
      <c r="A750" s="495">
        <v>749</v>
      </c>
      <c r="B750" s="495" t="s">
        <v>1796</v>
      </c>
      <c r="C750" s="495" t="s">
        <v>1797</v>
      </c>
    </row>
    <row r="751" spans="1:3" x14ac:dyDescent="0.2">
      <c r="A751" s="495">
        <v>750</v>
      </c>
      <c r="B751" s="495" t="s">
        <v>1798</v>
      </c>
      <c r="C751" s="495" t="s">
        <v>1799</v>
      </c>
    </row>
    <row r="752" spans="1:3" x14ac:dyDescent="0.2">
      <c r="A752" s="495">
        <v>751</v>
      </c>
      <c r="B752" s="495" t="s">
        <v>1800</v>
      </c>
      <c r="C752" s="495" t="s">
        <v>1801</v>
      </c>
    </row>
    <row r="753" spans="1:3" x14ac:dyDescent="0.2">
      <c r="A753" s="495">
        <v>752</v>
      </c>
      <c r="B753" s="495" t="s">
        <v>1802</v>
      </c>
      <c r="C753" s="495" t="s">
        <v>1803</v>
      </c>
    </row>
    <row r="754" spans="1:3" x14ac:dyDescent="0.2">
      <c r="A754" s="495">
        <v>753</v>
      </c>
      <c r="B754" s="495" t="s">
        <v>1804</v>
      </c>
      <c r="C754" s="495" t="s">
        <v>1805</v>
      </c>
    </row>
    <row r="755" spans="1:3" x14ac:dyDescent="0.2">
      <c r="A755" s="495">
        <v>754</v>
      </c>
      <c r="B755" s="495" t="s">
        <v>1806</v>
      </c>
      <c r="C755" s="495" t="s">
        <v>1807</v>
      </c>
    </row>
    <row r="756" spans="1:3" x14ac:dyDescent="0.2">
      <c r="A756" s="495">
        <v>755</v>
      </c>
      <c r="B756" s="495" t="s">
        <v>1808</v>
      </c>
      <c r="C756" s="495" t="s">
        <v>1807</v>
      </c>
    </row>
    <row r="757" spans="1:3" x14ac:dyDescent="0.2">
      <c r="A757" s="495">
        <v>756</v>
      </c>
      <c r="B757" s="495" t="s">
        <v>1809</v>
      </c>
      <c r="C757" s="495" t="s">
        <v>3385</v>
      </c>
    </row>
    <row r="758" spans="1:3" x14ac:dyDescent="0.2">
      <c r="A758" s="495">
        <v>757</v>
      </c>
      <c r="B758" s="495" t="s">
        <v>3386</v>
      </c>
      <c r="C758" s="495" t="s">
        <v>3385</v>
      </c>
    </row>
    <row r="759" spans="1:3" x14ac:dyDescent="0.2">
      <c r="A759" s="495">
        <v>758</v>
      </c>
      <c r="B759" s="495" t="s">
        <v>3387</v>
      </c>
      <c r="C759" s="495" t="s">
        <v>3388</v>
      </c>
    </row>
    <row r="760" spans="1:3" x14ac:dyDescent="0.2">
      <c r="A760" s="495">
        <v>759</v>
      </c>
      <c r="B760" s="495" t="s">
        <v>3389</v>
      </c>
      <c r="C760" s="495" t="s">
        <v>3390</v>
      </c>
    </row>
    <row r="761" spans="1:3" x14ac:dyDescent="0.2">
      <c r="A761" s="495">
        <v>760</v>
      </c>
      <c r="B761" s="495" t="s">
        <v>3391</v>
      </c>
      <c r="C761" s="495" t="s">
        <v>3392</v>
      </c>
    </row>
    <row r="762" spans="1:3" x14ac:dyDescent="0.2">
      <c r="A762" s="495">
        <v>761</v>
      </c>
      <c r="B762" s="495" t="s">
        <v>3393</v>
      </c>
      <c r="C762" s="495" t="s">
        <v>3392</v>
      </c>
    </row>
    <row r="763" spans="1:3" x14ac:dyDescent="0.2">
      <c r="A763" s="495">
        <v>762</v>
      </c>
      <c r="B763" s="495" t="s">
        <v>3394</v>
      </c>
      <c r="C763" s="495" t="s">
        <v>3395</v>
      </c>
    </row>
    <row r="764" spans="1:3" x14ac:dyDescent="0.2">
      <c r="A764" s="495">
        <v>763</v>
      </c>
      <c r="B764" s="495" t="s">
        <v>3396</v>
      </c>
      <c r="C764" s="495" t="s">
        <v>3397</v>
      </c>
    </row>
    <row r="765" spans="1:3" x14ac:dyDescent="0.2">
      <c r="A765" s="495">
        <v>764</v>
      </c>
      <c r="B765" s="495" t="s">
        <v>3398</v>
      </c>
      <c r="C765" s="495" t="s">
        <v>3399</v>
      </c>
    </row>
    <row r="766" spans="1:3" x14ac:dyDescent="0.2">
      <c r="A766" s="495">
        <v>765</v>
      </c>
      <c r="B766" s="495" t="s">
        <v>3400</v>
      </c>
      <c r="C766" s="495" t="s">
        <v>3401</v>
      </c>
    </row>
    <row r="767" spans="1:3" x14ac:dyDescent="0.2">
      <c r="A767" s="495">
        <v>766</v>
      </c>
      <c r="B767" s="495" t="s">
        <v>3402</v>
      </c>
      <c r="C767" s="495" t="s">
        <v>3403</v>
      </c>
    </row>
    <row r="768" spans="1:3" x14ac:dyDescent="0.2">
      <c r="A768" s="495">
        <v>767</v>
      </c>
      <c r="B768" s="495" t="s">
        <v>3404</v>
      </c>
      <c r="C768" s="495" t="s">
        <v>3403</v>
      </c>
    </row>
    <row r="769" spans="1:3" x14ac:dyDescent="0.2">
      <c r="A769" s="495">
        <v>768</v>
      </c>
      <c r="B769" s="495" t="s">
        <v>3405</v>
      </c>
      <c r="C769" s="495" t="s">
        <v>3406</v>
      </c>
    </row>
    <row r="770" spans="1:3" x14ac:dyDescent="0.2">
      <c r="A770" s="495">
        <v>769</v>
      </c>
      <c r="B770" s="495" t="s">
        <v>3407</v>
      </c>
      <c r="C770" s="495" t="s">
        <v>3408</v>
      </c>
    </row>
    <row r="771" spans="1:3" x14ac:dyDescent="0.2">
      <c r="A771" s="495">
        <v>770</v>
      </c>
      <c r="B771" s="495" t="s">
        <v>3409</v>
      </c>
      <c r="C771" s="495" t="s">
        <v>3410</v>
      </c>
    </row>
    <row r="772" spans="1:3" x14ac:dyDescent="0.2">
      <c r="A772" s="495">
        <v>771</v>
      </c>
      <c r="B772" s="495" t="s">
        <v>3411</v>
      </c>
      <c r="C772" s="495" t="s">
        <v>3594</v>
      </c>
    </row>
    <row r="773" spans="1:3" x14ac:dyDescent="0.2">
      <c r="A773" s="495">
        <v>772</v>
      </c>
      <c r="B773" s="495" t="s">
        <v>3595</v>
      </c>
      <c r="C773" s="495" t="s">
        <v>3596</v>
      </c>
    </row>
    <row r="774" spans="1:3" x14ac:dyDescent="0.2">
      <c r="A774" s="495">
        <v>773</v>
      </c>
      <c r="B774" s="495" t="s">
        <v>3597</v>
      </c>
      <c r="C774" s="495" t="s">
        <v>3598</v>
      </c>
    </row>
    <row r="775" spans="1:3" x14ac:dyDescent="0.2">
      <c r="A775" s="495">
        <v>774</v>
      </c>
      <c r="B775" s="495" t="s">
        <v>3599</v>
      </c>
      <c r="C775" s="495" t="s">
        <v>3598</v>
      </c>
    </row>
    <row r="776" spans="1:3" x14ac:dyDescent="0.2">
      <c r="A776" s="495">
        <v>775</v>
      </c>
      <c r="B776" s="495" t="s">
        <v>3600</v>
      </c>
      <c r="C776" s="495" t="s">
        <v>3601</v>
      </c>
    </row>
    <row r="777" spans="1:3" x14ac:dyDescent="0.2">
      <c r="A777" s="495">
        <v>776</v>
      </c>
      <c r="B777" s="495" t="s">
        <v>3602</v>
      </c>
      <c r="C777" s="495" t="s">
        <v>3601</v>
      </c>
    </row>
    <row r="778" spans="1:3" x14ac:dyDescent="0.2">
      <c r="A778" s="495">
        <v>777</v>
      </c>
      <c r="B778" s="495" t="s">
        <v>3603</v>
      </c>
      <c r="C778" s="495" t="s">
        <v>3604</v>
      </c>
    </row>
    <row r="779" spans="1:3" x14ac:dyDescent="0.2">
      <c r="A779" s="495">
        <v>778</v>
      </c>
      <c r="B779" s="495" t="s">
        <v>3605</v>
      </c>
      <c r="C779" s="495" t="s">
        <v>3606</v>
      </c>
    </row>
    <row r="780" spans="1:3" x14ac:dyDescent="0.2">
      <c r="A780" s="495">
        <v>779</v>
      </c>
      <c r="B780" s="495" t="s">
        <v>1675</v>
      </c>
      <c r="C780" s="495" t="s">
        <v>3606</v>
      </c>
    </row>
    <row r="781" spans="1:3" x14ac:dyDescent="0.2">
      <c r="A781" s="495">
        <v>780</v>
      </c>
      <c r="B781" s="495" t="s">
        <v>1676</v>
      </c>
      <c r="C781" s="495" t="s">
        <v>1677</v>
      </c>
    </row>
    <row r="782" spans="1:3" x14ac:dyDescent="0.2">
      <c r="A782" s="495">
        <v>781</v>
      </c>
      <c r="B782" s="495" t="s">
        <v>1678</v>
      </c>
      <c r="C782" s="495" t="s">
        <v>1679</v>
      </c>
    </row>
    <row r="783" spans="1:3" x14ac:dyDescent="0.2">
      <c r="A783" s="495">
        <v>782</v>
      </c>
      <c r="B783" s="495" t="s">
        <v>1680</v>
      </c>
      <c r="C783" s="495" t="s">
        <v>1681</v>
      </c>
    </row>
    <row r="784" spans="1:3" x14ac:dyDescent="0.2">
      <c r="A784" s="495">
        <v>783</v>
      </c>
      <c r="B784" s="495" t="s">
        <v>1682</v>
      </c>
      <c r="C784" s="495" t="s">
        <v>1683</v>
      </c>
    </row>
    <row r="785" spans="1:3" x14ac:dyDescent="0.2">
      <c r="A785" s="495">
        <v>784</v>
      </c>
      <c r="B785" s="495" t="s">
        <v>1684</v>
      </c>
      <c r="C785" s="495" t="s">
        <v>1685</v>
      </c>
    </row>
    <row r="786" spans="1:3" x14ac:dyDescent="0.2">
      <c r="A786" s="495">
        <v>785</v>
      </c>
      <c r="B786" s="495" t="s">
        <v>1686</v>
      </c>
      <c r="C786" s="495" t="s">
        <v>669</v>
      </c>
    </row>
    <row r="787" spans="1:3" x14ac:dyDescent="0.2">
      <c r="A787" s="495">
        <v>786</v>
      </c>
      <c r="B787" s="495" t="s">
        <v>670</v>
      </c>
      <c r="C787" s="495" t="s">
        <v>669</v>
      </c>
    </row>
    <row r="788" spans="1:3" x14ac:dyDescent="0.2">
      <c r="A788" s="495">
        <v>787</v>
      </c>
      <c r="B788" s="495" t="s">
        <v>671</v>
      </c>
      <c r="C788" s="495" t="s">
        <v>672</v>
      </c>
    </row>
    <row r="789" spans="1:3" x14ac:dyDescent="0.2">
      <c r="A789" s="495">
        <v>788</v>
      </c>
      <c r="B789" s="495" t="s">
        <v>673</v>
      </c>
      <c r="C789" s="495" t="s">
        <v>1834</v>
      </c>
    </row>
    <row r="790" spans="1:3" x14ac:dyDescent="0.2">
      <c r="A790" s="495">
        <v>789</v>
      </c>
      <c r="B790" s="495" t="s">
        <v>1835</v>
      </c>
      <c r="C790" s="495" t="s">
        <v>1836</v>
      </c>
    </row>
    <row r="791" spans="1:3" x14ac:dyDescent="0.2">
      <c r="A791" s="495">
        <v>790</v>
      </c>
      <c r="B791" s="495" t="s">
        <v>1837</v>
      </c>
      <c r="C791" s="495" t="s">
        <v>1838</v>
      </c>
    </row>
    <row r="792" spans="1:3" x14ac:dyDescent="0.2">
      <c r="A792" s="495">
        <v>791</v>
      </c>
      <c r="B792" s="495" t="s">
        <v>1839</v>
      </c>
      <c r="C792" s="495" t="s">
        <v>1840</v>
      </c>
    </row>
    <row r="793" spans="1:3" x14ac:dyDescent="0.2">
      <c r="A793" s="495">
        <v>792</v>
      </c>
      <c r="B793" s="495" t="s">
        <v>1841</v>
      </c>
      <c r="C793" s="495" t="s">
        <v>1842</v>
      </c>
    </row>
    <row r="794" spans="1:3" x14ac:dyDescent="0.2">
      <c r="A794" s="495">
        <v>793</v>
      </c>
      <c r="B794" s="495" t="s">
        <v>1843</v>
      </c>
      <c r="C794" s="495" t="s">
        <v>1844</v>
      </c>
    </row>
    <row r="795" spans="1:3" x14ac:dyDescent="0.2">
      <c r="A795" s="495">
        <v>794</v>
      </c>
      <c r="B795" s="495" t="s">
        <v>1845</v>
      </c>
      <c r="C795" s="495" t="s">
        <v>1846</v>
      </c>
    </row>
    <row r="796" spans="1:3" x14ac:dyDescent="0.2">
      <c r="A796" s="495">
        <v>795</v>
      </c>
      <c r="B796" s="495" t="s">
        <v>1847</v>
      </c>
      <c r="C796" s="495" t="s">
        <v>1848</v>
      </c>
    </row>
    <row r="797" spans="1:3" x14ac:dyDescent="0.2">
      <c r="A797" s="495">
        <v>796</v>
      </c>
      <c r="B797" s="495" t="s">
        <v>1849</v>
      </c>
      <c r="C797" s="495" t="s">
        <v>1848</v>
      </c>
    </row>
    <row r="798" spans="1:3" x14ac:dyDescent="0.2">
      <c r="A798" s="495">
        <v>797</v>
      </c>
      <c r="B798" s="495" t="s">
        <v>1850</v>
      </c>
      <c r="C798" s="495" t="s">
        <v>1851</v>
      </c>
    </row>
    <row r="799" spans="1:3" x14ac:dyDescent="0.2">
      <c r="A799" s="495">
        <v>798</v>
      </c>
      <c r="B799" s="495" t="s">
        <v>1852</v>
      </c>
      <c r="C799" s="495" t="s">
        <v>1853</v>
      </c>
    </row>
    <row r="800" spans="1:3" x14ac:dyDescent="0.2">
      <c r="A800" s="495">
        <v>799</v>
      </c>
      <c r="B800" s="495" t="s">
        <v>1854</v>
      </c>
      <c r="C800" s="495" t="s">
        <v>1855</v>
      </c>
    </row>
    <row r="801" spans="1:3" x14ac:dyDescent="0.2">
      <c r="A801" s="495">
        <v>800</v>
      </c>
      <c r="B801" s="495" t="s">
        <v>1856</v>
      </c>
      <c r="C801" s="495" t="s">
        <v>1857</v>
      </c>
    </row>
    <row r="802" spans="1:3" x14ac:dyDescent="0.2">
      <c r="A802" s="495">
        <v>801</v>
      </c>
      <c r="B802" s="495" t="s">
        <v>1858</v>
      </c>
      <c r="C802" s="495" t="s">
        <v>477</v>
      </c>
    </row>
    <row r="803" spans="1:3" x14ac:dyDescent="0.2">
      <c r="A803" s="495">
        <v>802</v>
      </c>
      <c r="B803" s="495" t="s">
        <v>478</v>
      </c>
      <c r="C803" s="495" t="s">
        <v>479</v>
      </c>
    </row>
    <row r="804" spans="1:3" x14ac:dyDescent="0.2">
      <c r="A804" s="495">
        <v>803</v>
      </c>
      <c r="B804" s="495" t="s">
        <v>480</v>
      </c>
      <c r="C804" s="495" t="s">
        <v>481</v>
      </c>
    </row>
    <row r="805" spans="1:3" x14ac:dyDescent="0.2">
      <c r="A805" s="495">
        <v>804</v>
      </c>
      <c r="B805" s="495" t="s">
        <v>482</v>
      </c>
      <c r="C805" s="495" t="s">
        <v>483</v>
      </c>
    </row>
    <row r="806" spans="1:3" x14ac:dyDescent="0.2">
      <c r="A806" s="495">
        <v>805</v>
      </c>
      <c r="B806" s="495" t="s">
        <v>484</v>
      </c>
      <c r="C806" s="495" t="s">
        <v>485</v>
      </c>
    </row>
    <row r="807" spans="1:3" x14ac:dyDescent="0.2">
      <c r="A807" s="495">
        <v>806</v>
      </c>
      <c r="B807" s="495" t="s">
        <v>486</v>
      </c>
      <c r="C807" s="495" t="s">
        <v>487</v>
      </c>
    </row>
    <row r="808" spans="1:3" x14ac:dyDescent="0.2">
      <c r="A808" s="495">
        <v>807</v>
      </c>
      <c r="B808" s="495" t="s">
        <v>488</v>
      </c>
      <c r="C808" s="495" t="s">
        <v>489</v>
      </c>
    </row>
    <row r="809" spans="1:3" x14ac:dyDescent="0.2">
      <c r="A809" s="495">
        <v>808</v>
      </c>
      <c r="B809" s="495" t="s">
        <v>490</v>
      </c>
      <c r="C809" s="495" t="s">
        <v>491</v>
      </c>
    </row>
    <row r="810" spans="1:3" x14ac:dyDescent="0.2">
      <c r="A810" s="495">
        <v>809</v>
      </c>
      <c r="B810" s="495" t="s">
        <v>492</v>
      </c>
      <c r="C810" s="495" t="s">
        <v>493</v>
      </c>
    </row>
    <row r="811" spans="1:3" x14ac:dyDescent="0.2">
      <c r="A811" s="495">
        <v>810</v>
      </c>
      <c r="B811" s="495" t="s">
        <v>494</v>
      </c>
      <c r="C811" s="495" t="s">
        <v>125</v>
      </c>
    </row>
    <row r="812" spans="1:3" x14ac:dyDescent="0.2">
      <c r="A812" s="495">
        <v>811</v>
      </c>
      <c r="B812" s="495" t="s">
        <v>126</v>
      </c>
      <c r="C812" s="495" t="s">
        <v>127</v>
      </c>
    </row>
    <row r="813" spans="1:3" x14ac:dyDescent="0.2">
      <c r="A813" s="495">
        <v>812</v>
      </c>
      <c r="B813" s="495" t="s">
        <v>128</v>
      </c>
      <c r="C813" s="495" t="s">
        <v>129</v>
      </c>
    </row>
    <row r="814" spans="1:3" x14ac:dyDescent="0.2">
      <c r="A814" s="495">
        <v>813</v>
      </c>
      <c r="B814" s="495" t="s">
        <v>130</v>
      </c>
      <c r="C814" s="495" t="s">
        <v>131</v>
      </c>
    </row>
    <row r="815" spans="1:3" x14ac:dyDescent="0.2">
      <c r="A815" s="495">
        <v>814</v>
      </c>
      <c r="B815" s="495" t="s">
        <v>132</v>
      </c>
      <c r="C815" s="495" t="s">
        <v>133</v>
      </c>
    </row>
    <row r="816" spans="1:3" x14ac:dyDescent="0.2">
      <c r="A816" s="495">
        <v>815</v>
      </c>
      <c r="B816" s="495" t="s">
        <v>134</v>
      </c>
      <c r="C816" s="495" t="s">
        <v>135</v>
      </c>
    </row>
    <row r="817" spans="1:3" x14ac:dyDescent="0.2">
      <c r="A817" s="495">
        <v>816</v>
      </c>
      <c r="B817" s="495" t="s">
        <v>136</v>
      </c>
      <c r="C817" s="495" t="s">
        <v>135</v>
      </c>
    </row>
    <row r="818" spans="1:3" x14ac:dyDescent="0.2">
      <c r="A818" s="495">
        <v>817</v>
      </c>
      <c r="B818" s="495" t="s">
        <v>137</v>
      </c>
      <c r="C818" s="495" t="s">
        <v>138</v>
      </c>
    </row>
    <row r="819" spans="1:3" x14ac:dyDescent="0.2">
      <c r="A819" s="495">
        <v>818</v>
      </c>
      <c r="B819" s="495" t="s">
        <v>139</v>
      </c>
      <c r="C819" s="495" t="s">
        <v>140</v>
      </c>
    </row>
    <row r="820" spans="1:3" x14ac:dyDescent="0.2">
      <c r="A820" s="495">
        <v>819</v>
      </c>
      <c r="B820" s="495" t="s">
        <v>141</v>
      </c>
      <c r="C820" s="495" t="s">
        <v>142</v>
      </c>
    </row>
    <row r="821" spans="1:3" x14ac:dyDescent="0.2">
      <c r="A821" s="495">
        <v>820</v>
      </c>
      <c r="B821" s="495" t="s">
        <v>143</v>
      </c>
      <c r="C821" s="495" t="s">
        <v>144</v>
      </c>
    </row>
    <row r="822" spans="1:3" x14ac:dyDescent="0.2">
      <c r="A822" s="495">
        <v>821</v>
      </c>
      <c r="B822" s="495" t="s">
        <v>145</v>
      </c>
      <c r="C822" s="495" t="s">
        <v>146</v>
      </c>
    </row>
    <row r="823" spans="1:3" x14ac:dyDescent="0.2">
      <c r="A823" s="495">
        <v>822</v>
      </c>
      <c r="B823" s="495" t="s">
        <v>147</v>
      </c>
      <c r="C823" s="495" t="s">
        <v>148</v>
      </c>
    </row>
    <row r="824" spans="1:3" x14ac:dyDescent="0.2">
      <c r="A824" s="495">
        <v>823</v>
      </c>
      <c r="B824" s="495" t="s">
        <v>149</v>
      </c>
      <c r="C824" s="495" t="s">
        <v>150</v>
      </c>
    </row>
    <row r="825" spans="1:3" x14ac:dyDescent="0.2">
      <c r="A825" s="495">
        <v>824</v>
      </c>
      <c r="B825" s="495" t="s">
        <v>151</v>
      </c>
      <c r="C825" s="495" t="s">
        <v>3724</v>
      </c>
    </row>
    <row r="826" spans="1:3" x14ac:dyDescent="0.2">
      <c r="A826" s="495">
        <v>825</v>
      </c>
      <c r="B826" s="495" t="s">
        <v>3725</v>
      </c>
      <c r="C826" s="495" t="s">
        <v>3726</v>
      </c>
    </row>
    <row r="827" spans="1:3" x14ac:dyDescent="0.2">
      <c r="A827" s="495">
        <v>826</v>
      </c>
      <c r="B827" s="495" t="s">
        <v>3727</v>
      </c>
      <c r="C827" s="495" t="s">
        <v>1938</v>
      </c>
    </row>
    <row r="828" spans="1:3" x14ac:dyDescent="0.2">
      <c r="A828" s="495">
        <v>827</v>
      </c>
      <c r="B828" s="495" t="s">
        <v>1939</v>
      </c>
      <c r="C828" s="495" t="s">
        <v>1940</v>
      </c>
    </row>
    <row r="829" spans="1:3" x14ac:dyDescent="0.2">
      <c r="A829" s="495">
        <v>828</v>
      </c>
      <c r="B829" s="495" t="s">
        <v>1941</v>
      </c>
      <c r="C829" s="495" t="s">
        <v>1942</v>
      </c>
    </row>
    <row r="830" spans="1:3" x14ac:dyDescent="0.2">
      <c r="A830" s="495">
        <v>829</v>
      </c>
      <c r="B830" s="495" t="s">
        <v>1943</v>
      </c>
      <c r="C830" s="495" t="s">
        <v>1944</v>
      </c>
    </row>
    <row r="831" spans="1:3" x14ac:dyDescent="0.2">
      <c r="A831" s="495">
        <v>830</v>
      </c>
      <c r="B831" s="495" t="s">
        <v>1945</v>
      </c>
      <c r="C831" s="495" t="s">
        <v>1946</v>
      </c>
    </row>
    <row r="832" spans="1:3" x14ac:dyDescent="0.2">
      <c r="A832" s="495">
        <v>831</v>
      </c>
      <c r="B832" s="495" t="s">
        <v>1947</v>
      </c>
      <c r="C832" s="495" t="s">
        <v>1948</v>
      </c>
    </row>
    <row r="833" spans="1:3" x14ac:dyDescent="0.2">
      <c r="A833" s="495">
        <v>832</v>
      </c>
      <c r="B833" s="495" t="s">
        <v>1949</v>
      </c>
      <c r="C833" s="495" t="s">
        <v>1950</v>
      </c>
    </row>
    <row r="834" spans="1:3" x14ac:dyDescent="0.2">
      <c r="A834" s="495">
        <v>833</v>
      </c>
      <c r="B834" s="495" t="s">
        <v>1951</v>
      </c>
      <c r="C834" s="495" t="s">
        <v>1950</v>
      </c>
    </row>
    <row r="835" spans="1:3" x14ac:dyDescent="0.2">
      <c r="A835" s="495">
        <v>834</v>
      </c>
      <c r="B835" s="495" t="s">
        <v>1952</v>
      </c>
      <c r="C835" s="495" t="s">
        <v>1953</v>
      </c>
    </row>
    <row r="836" spans="1:3" x14ac:dyDescent="0.2">
      <c r="A836" s="495">
        <v>835</v>
      </c>
      <c r="B836" s="495" t="s">
        <v>1954</v>
      </c>
      <c r="C836" s="495" t="s">
        <v>1953</v>
      </c>
    </row>
    <row r="837" spans="1:3" x14ac:dyDescent="0.2">
      <c r="A837" s="495">
        <v>836</v>
      </c>
      <c r="B837" s="495" t="s">
        <v>1955</v>
      </c>
      <c r="C837" s="495" t="s">
        <v>1956</v>
      </c>
    </row>
    <row r="838" spans="1:3" x14ac:dyDescent="0.2">
      <c r="A838" s="495">
        <v>837</v>
      </c>
      <c r="B838" s="495" t="s">
        <v>1957</v>
      </c>
      <c r="C838" s="495" t="s">
        <v>1956</v>
      </c>
    </row>
    <row r="839" spans="1:3" x14ac:dyDescent="0.2">
      <c r="A839" s="495">
        <v>838</v>
      </c>
      <c r="B839" s="495" t="s">
        <v>1958</v>
      </c>
      <c r="C839" s="495" t="s">
        <v>1959</v>
      </c>
    </row>
    <row r="840" spans="1:3" x14ac:dyDescent="0.2">
      <c r="A840" s="495">
        <v>839</v>
      </c>
      <c r="B840" s="495" t="s">
        <v>1960</v>
      </c>
      <c r="C840" s="495" t="s">
        <v>1961</v>
      </c>
    </row>
    <row r="841" spans="1:3" x14ac:dyDescent="0.2">
      <c r="A841" s="495">
        <v>840</v>
      </c>
      <c r="B841" s="495" t="s">
        <v>1962</v>
      </c>
      <c r="C841" s="495" t="s">
        <v>1963</v>
      </c>
    </row>
    <row r="842" spans="1:3" x14ac:dyDescent="0.2">
      <c r="A842" s="495">
        <v>841</v>
      </c>
      <c r="B842" s="495" t="s">
        <v>1964</v>
      </c>
      <c r="C842" s="495" t="s">
        <v>1965</v>
      </c>
    </row>
    <row r="843" spans="1:3" x14ac:dyDescent="0.2">
      <c r="A843" s="495">
        <v>842</v>
      </c>
      <c r="B843" s="495" t="s">
        <v>1966</v>
      </c>
      <c r="C843" s="495" t="s">
        <v>1967</v>
      </c>
    </row>
    <row r="844" spans="1:3" x14ac:dyDescent="0.2">
      <c r="A844" s="495">
        <v>843</v>
      </c>
      <c r="B844" s="495" t="s">
        <v>1968</v>
      </c>
      <c r="C844" s="495" t="s">
        <v>1969</v>
      </c>
    </row>
    <row r="845" spans="1:3" x14ac:dyDescent="0.2">
      <c r="A845" s="495">
        <v>844</v>
      </c>
      <c r="B845" s="495" t="s">
        <v>1970</v>
      </c>
      <c r="C845" s="495" t="s">
        <v>1971</v>
      </c>
    </row>
    <row r="846" spans="1:3" x14ac:dyDescent="0.2">
      <c r="A846" s="495">
        <v>845</v>
      </c>
      <c r="B846" s="495" t="s">
        <v>1972</v>
      </c>
      <c r="C846" s="495" t="s">
        <v>1973</v>
      </c>
    </row>
    <row r="847" spans="1:3" x14ac:dyDescent="0.2">
      <c r="A847" s="495">
        <v>846</v>
      </c>
      <c r="B847" s="495" t="s">
        <v>1974</v>
      </c>
      <c r="C847" s="495" t="s">
        <v>1975</v>
      </c>
    </row>
    <row r="848" spans="1:3" x14ac:dyDescent="0.2">
      <c r="A848" s="495">
        <v>847</v>
      </c>
      <c r="B848" s="495" t="s">
        <v>1976</v>
      </c>
      <c r="C848" s="495" t="s">
        <v>1977</v>
      </c>
    </row>
    <row r="849" spans="1:3" x14ac:dyDescent="0.2">
      <c r="A849" s="495">
        <v>848</v>
      </c>
      <c r="B849" s="495" t="s">
        <v>1978</v>
      </c>
      <c r="C849" s="495" t="s">
        <v>1979</v>
      </c>
    </row>
    <row r="850" spans="1:3" x14ac:dyDescent="0.2">
      <c r="A850" s="495">
        <v>849</v>
      </c>
      <c r="B850" s="495" t="s">
        <v>1980</v>
      </c>
      <c r="C850" s="495" t="s">
        <v>1981</v>
      </c>
    </row>
    <row r="851" spans="1:3" x14ac:dyDescent="0.2">
      <c r="A851" s="495">
        <v>850</v>
      </c>
      <c r="B851" s="495" t="s">
        <v>1982</v>
      </c>
      <c r="C851" s="495" t="s">
        <v>1983</v>
      </c>
    </row>
    <row r="852" spans="1:3" x14ac:dyDescent="0.2">
      <c r="A852" s="495">
        <v>851</v>
      </c>
      <c r="B852" s="495" t="s">
        <v>1984</v>
      </c>
      <c r="C852" s="495" t="s">
        <v>1983</v>
      </c>
    </row>
    <row r="853" spans="1:3" x14ac:dyDescent="0.2">
      <c r="A853" s="495">
        <v>852</v>
      </c>
      <c r="B853" s="495" t="s">
        <v>1985</v>
      </c>
      <c r="C853" s="495" t="s">
        <v>1986</v>
      </c>
    </row>
    <row r="854" spans="1:3" x14ac:dyDescent="0.2">
      <c r="A854" s="495">
        <v>853</v>
      </c>
      <c r="B854" s="495" t="s">
        <v>1987</v>
      </c>
      <c r="C854" s="495" t="s">
        <v>1988</v>
      </c>
    </row>
    <row r="855" spans="1:3" x14ac:dyDescent="0.2">
      <c r="A855" s="495">
        <v>854</v>
      </c>
      <c r="B855" s="495" t="s">
        <v>1989</v>
      </c>
      <c r="C855" s="495" t="s">
        <v>1990</v>
      </c>
    </row>
    <row r="856" spans="1:3" x14ac:dyDescent="0.2">
      <c r="A856" s="495">
        <v>855</v>
      </c>
      <c r="B856" s="495" t="s">
        <v>1991</v>
      </c>
      <c r="C856" s="495" t="s">
        <v>1992</v>
      </c>
    </row>
    <row r="857" spans="1:3" x14ac:dyDescent="0.2">
      <c r="A857" s="495">
        <v>856</v>
      </c>
      <c r="B857" s="495" t="s">
        <v>1993</v>
      </c>
      <c r="C857" s="495" t="s">
        <v>1994</v>
      </c>
    </row>
    <row r="858" spans="1:3" x14ac:dyDescent="0.2">
      <c r="A858" s="495">
        <v>857</v>
      </c>
      <c r="B858" s="495" t="s">
        <v>1995</v>
      </c>
      <c r="C858" s="495" t="s">
        <v>1994</v>
      </c>
    </row>
    <row r="859" spans="1:3" x14ac:dyDescent="0.2">
      <c r="A859" s="495">
        <v>858</v>
      </c>
      <c r="B859" s="495" t="s">
        <v>1996</v>
      </c>
      <c r="C859" s="495" t="s">
        <v>1997</v>
      </c>
    </row>
    <row r="860" spans="1:3" x14ac:dyDescent="0.2">
      <c r="A860" s="495">
        <v>859</v>
      </c>
      <c r="B860" s="495" t="s">
        <v>1998</v>
      </c>
      <c r="C860" s="495" t="s">
        <v>1999</v>
      </c>
    </row>
    <row r="861" spans="1:3" x14ac:dyDescent="0.2">
      <c r="A861" s="495">
        <v>860</v>
      </c>
      <c r="B861" s="495" t="s">
        <v>2000</v>
      </c>
      <c r="C861" s="495" t="s">
        <v>2001</v>
      </c>
    </row>
    <row r="862" spans="1:3" x14ac:dyDescent="0.2">
      <c r="A862" s="495">
        <v>861</v>
      </c>
      <c r="B862" s="495" t="s">
        <v>2002</v>
      </c>
      <c r="C862" s="495" t="s">
        <v>2003</v>
      </c>
    </row>
    <row r="863" spans="1:3" x14ac:dyDescent="0.2">
      <c r="A863" s="495">
        <v>862</v>
      </c>
      <c r="B863" s="495" t="s">
        <v>2004</v>
      </c>
      <c r="C863" s="495" t="s">
        <v>2005</v>
      </c>
    </row>
    <row r="864" spans="1:3" x14ac:dyDescent="0.2">
      <c r="A864" s="495">
        <v>863</v>
      </c>
      <c r="B864" s="495" t="s">
        <v>2006</v>
      </c>
      <c r="C864" s="495" t="s">
        <v>2007</v>
      </c>
    </row>
    <row r="865" spans="1:3" x14ac:dyDescent="0.2">
      <c r="A865" s="495">
        <v>864</v>
      </c>
      <c r="B865" s="495" t="s">
        <v>2008</v>
      </c>
      <c r="C865" s="495" t="s">
        <v>2009</v>
      </c>
    </row>
    <row r="866" spans="1:3" x14ac:dyDescent="0.2">
      <c r="A866" s="495">
        <v>865</v>
      </c>
      <c r="B866" s="495" t="s">
        <v>2010</v>
      </c>
      <c r="C866" s="495" t="s">
        <v>2011</v>
      </c>
    </row>
    <row r="867" spans="1:3" x14ac:dyDescent="0.2">
      <c r="A867" s="495">
        <v>866</v>
      </c>
      <c r="B867" s="495" t="s">
        <v>2012</v>
      </c>
      <c r="C867" s="495" t="s">
        <v>2013</v>
      </c>
    </row>
    <row r="868" spans="1:3" x14ac:dyDescent="0.2">
      <c r="A868" s="495">
        <v>867</v>
      </c>
      <c r="B868" s="495" t="s">
        <v>2014</v>
      </c>
      <c r="C868" s="495" t="s">
        <v>2013</v>
      </c>
    </row>
    <row r="869" spans="1:3" x14ac:dyDescent="0.2">
      <c r="A869" s="495">
        <v>868</v>
      </c>
      <c r="B869" s="495" t="s">
        <v>2015</v>
      </c>
      <c r="C869" s="495" t="s">
        <v>2016</v>
      </c>
    </row>
    <row r="870" spans="1:3" x14ac:dyDescent="0.2">
      <c r="A870" s="495">
        <v>869</v>
      </c>
      <c r="B870" s="495" t="s">
        <v>2017</v>
      </c>
      <c r="C870" s="495" t="s">
        <v>2018</v>
      </c>
    </row>
    <row r="871" spans="1:3" x14ac:dyDescent="0.2">
      <c r="A871" s="495">
        <v>870</v>
      </c>
      <c r="B871" s="495" t="s">
        <v>2019</v>
      </c>
      <c r="C871" s="495" t="s">
        <v>2020</v>
      </c>
    </row>
    <row r="872" spans="1:3" x14ac:dyDescent="0.2">
      <c r="A872" s="495">
        <v>871</v>
      </c>
      <c r="B872" s="495" t="s">
        <v>2021</v>
      </c>
      <c r="C872" s="495" t="s">
        <v>2022</v>
      </c>
    </row>
    <row r="873" spans="1:3" x14ac:dyDescent="0.2">
      <c r="A873" s="495">
        <v>872</v>
      </c>
      <c r="B873" s="495" t="s">
        <v>2023</v>
      </c>
      <c r="C873" s="495" t="s">
        <v>2024</v>
      </c>
    </row>
    <row r="874" spans="1:3" x14ac:dyDescent="0.2">
      <c r="A874" s="495">
        <v>873</v>
      </c>
      <c r="B874" s="495" t="s">
        <v>2025</v>
      </c>
      <c r="C874" s="495" t="s">
        <v>2026</v>
      </c>
    </row>
    <row r="875" spans="1:3" x14ac:dyDescent="0.2">
      <c r="A875" s="495">
        <v>874</v>
      </c>
      <c r="B875" s="495" t="s">
        <v>2027</v>
      </c>
      <c r="C875" s="495" t="s">
        <v>2028</v>
      </c>
    </row>
    <row r="876" spans="1:3" x14ac:dyDescent="0.2">
      <c r="A876" s="495">
        <v>875</v>
      </c>
      <c r="B876" s="495" t="s">
        <v>2029</v>
      </c>
      <c r="C876" s="495" t="s">
        <v>2030</v>
      </c>
    </row>
    <row r="877" spans="1:3" x14ac:dyDescent="0.2">
      <c r="A877" s="495">
        <v>876</v>
      </c>
      <c r="B877" s="495" t="s">
        <v>2031</v>
      </c>
      <c r="C877" s="495" t="s">
        <v>2032</v>
      </c>
    </row>
    <row r="878" spans="1:3" x14ac:dyDescent="0.2">
      <c r="A878" s="495">
        <v>877</v>
      </c>
      <c r="B878" s="495" t="s">
        <v>2033</v>
      </c>
      <c r="C878" s="495" t="s">
        <v>2034</v>
      </c>
    </row>
    <row r="879" spans="1:3" x14ac:dyDescent="0.2">
      <c r="A879" s="495">
        <v>878</v>
      </c>
      <c r="B879" s="495" t="s">
        <v>2035</v>
      </c>
      <c r="C879" s="495" t="s">
        <v>2036</v>
      </c>
    </row>
    <row r="880" spans="1:3" x14ac:dyDescent="0.2">
      <c r="A880" s="495">
        <v>879</v>
      </c>
      <c r="B880" s="495" t="s">
        <v>2037</v>
      </c>
      <c r="C880" s="495" t="s">
        <v>2038</v>
      </c>
    </row>
    <row r="881" spans="1:3" x14ac:dyDescent="0.2">
      <c r="A881" s="495">
        <v>880</v>
      </c>
      <c r="B881" s="495" t="s">
        <v>2039</v>
      </c>
      <c r="C881" s="495" t="s">
        <v>2040</v>
      </c>
    </row>
    <row r="882" spans="1:3" x14ac:dyDescent="0.2">
      <c r="A882" s="495">
        <v>881</v>
      </c>
      <c r="B882" s="495" t="s">
        <v>2041</v>
      </c>
      <c r="C882" s="495" t="s">
        <v>2042</v>
      </c>
    </row>
    <row r="883" spans="1:3" x14ac:dyDescent="0.2">
      <c r="A883" s="495">
        <v>882</v>
      </c>
      <c r="B883" s="495" t="s">
        <v>2043</v>
      </c>
      <c r="C883" s="495" t="s">
        <v>2042</v>
      </c>
    </row>
    <row r="884" spans="1:3" x14ac:dyDescent="0.2">
      <c r="A884" s="495">
        <v>883</v>
      </c>
      <c r="B884" s="495" t="s">
        <v>2044</v>
      </c>
      <c r="C884" s="495" t="s">
        <v>2045</v>
      </c>
    </row>
    <row r="885" spans="1:3" x14ac:dyDescent="0.2">
      <c r="A885" s="495">
        <v>884</v>
      </c>
      <c r="B885" s="495" t="s">
        <v>2046</v>
      </c>
      <c r="C885" s="495" t="s">
        <v>2047</v>
      </c>
    </row>
    <row r="886" spans="1:3" x14ac:dyDescent="0.2">
      <c r="A886" s="495">
        <v>885</v>
      </c>
      <c r="B886" s="495" t="s">
        <v>2048</v>
      </c>
      <c r="C886" s="495" t="s">
        <v>2049</v>
      </c>
    </row>
    <row r="887" spans="1:3" x14ac:dyDescent="0.2">
      <c r="A887" s="495">
        <v>886</v>
      </c>
      <c r="B887" s="495" t="s">
        <v>2050</v>
      </c>
      <c r="C887" s="495" t="s">
        <v>2049</v>
      </c>
    </row>
    <row r="888" spans="1:3" x14ac:dyDescent="0.2">
      <c r="A888" s="495">
        <v>887</v>
      </c>
      <c r="B888" s="495" t="s">
        <v>2051</v>
      </c>
      <c r="C888" s="495" t="s">
        <v>2052</v>
      </c>
    </row>
    <row r="889" spans="1:3" x14ac:dyDescent="0.2">
      <c r="A889" s="495">
        <v>888</v>
      </c>
      <c r="B889" s="495" t="s">
        <v>2053</v>
      </c>
      <c r="C889" s="495" t="s">
        <v>2054</v>
      </c>
    </row>
    <row r="890" spans="1:3" x14ac:dyDescent="0.2">
      <c r="A890" s="495">
        <v>889</v>
      </c>
      <c r="B890" s="495" t="s">
        <v>2055</v>
      </c>
      <c r="C890" s="495" t="s">
        <v>2056</v>
      </c>
    </row>
    <row r="891" spans="1:3" x14ac:dyDescent="0.2">
      <c r="A891" s="495">
        <v>890</v>
      </c>
      <c r="B891" s="495" t="s">
        <v>2057</v>
      </c>
      <c r="C891" s="495" t="s">
        <v>2058</v>
      </c>
    </row>
    <row r="892" spans="1:3" x14ac:dyDescent="0.2">
      <c r="A892" s="495">
        <v>891</v>
      </c>
      <c r="B892" s="495" t="s">
        <v>2059</v>
      </c>
      <c r="C892" s="495" t="s">
        <v>2060</v>
      </c>
    </row>
    <row r="893" spans="1:3" x14ac:dyDescent="0.2">
      <c r="A893" s="495">
        <v>892</v>
      </c>
      <c r="B893" s="495" t="s">
        <v>2061</v>
      </c>
      <c r="C893" s="495" t="s">
        <v>2062</v>
      </c>
    </row>
    <row r="894" spans="1:3" x14ac:dyDescent="0.2">
      <c r="A894" s="495">
        <v>893</v>
      </c>
      <c r="B894" s="495" t="s">
        <v>2063</v>
      </c>
      <c r="C894" s="495" t="s">
        <v>2064</v>
      </c>
    </row>
    <row r="895" spans="1:3" x14ac:dyDescent="0.2">
      <c r="A895" s="495">
        <v>894</v>
      </c>
      <c r="B895" s="495" t="s">
        <v>513</v>
      </c>
      <c r="C895" s="495" t="s">
        <v>514</v>
      </c>
    </row>
    <row r="896" spans="1:3" x14ac:dyDescent="0.2">
      <c r="A896" s="495">
        <v>895</v>
      </c>
      <c r="B896" s="495" t="s">
        <v>515</v>
      </c>
      <c r="C896" s="495" t="s">
        <v>516</v>
      </c>
    </row>
    <row r="897" spans="1:3" x14ac:dyDescent="0.2">
      <c r="A897" s="495">
        <v>896</v>
      </c>
      <c r="B897" s="495" t="s">
        <v>517</v>
      </c>
      <c r="C897" s="495" t="s">
        <v>518</v>
      </c>
    </row>
    <row r="898" spans="1:3" x14ac:dyDescent="0.2">
      <c r="A898" s="495">
        <v>897</v>
      </c>
      <c r="B898" s="495" t="s">
        <v>3791</v>
      </c>
      <c r="C898" s="495" t="s">
        <v>3792</v>
      </c>
    </row>
    <row r="899" spans="1:3" x14ac:dyDescent="0.2">
      <c r="A899" s="495">
        <v>898</v>
      </c>
      <c r="B899" s="495" t="s">
        <v>3793</v>
      </c>
      <c r="C899" s="495" t="s">
        <v>3792</v>
      </c>
    </row>
    <row r="900" spans="1:3" x14ac:dyDescent="0.2">
      <c r="A900" s="495">
        <v>899</v>
      </c>
      <c r="B900" s="495" t="s">
        <v>3794</v>
      </c>
      <c r="C900" s="495" t="s">
        <v>3792</v>
      </c>
    </row>
    <row r="901" spans="1:3" x14ac:dyDescent="0.2">
      <c r="A901" s="495">
        <v>900</v>
      </c>
      <c r="B901" s="495" t="s">
        <v>3795</v>
      </c>
      <c r="C901" s="495" t="s">
        <v>3796</v>
      </c>
    </row>
    <row r="902" spans="1:3" x14ac:dyDescent="0.2">
      <c r="A902" s="495">
        <v>901</v>
      </c>
      <c r="B902" s="495" t="s">
        <v>3797</v>
      </c>
      <c r="C902" s="495" t="s">
        <v>3798</v>
      </c>
    </row>
    <row r="903" spans="1:3" x14ac:dyDescent="0.2">
      <c r="A903" s="495">
        <v>902</v>
      </c>
      <c r="B903" s="495" t="s">
        <v>3799</v>
      </c>
      <c r="C903" s="495" t="s">
        <v>3800</v>
      </c>
    </row>
    <row r="904" spans="1:3" x14ac:dyDescent="0.2">
      <c r="A904" s="495">
        <v>903</v>
      </c>
      <c r="B904" s="495" t="s">
        <v>3801</v>
      </c>
      <c r="C904" s="495" t="s">
        <v>3802</v>
      </c>
    </row>
    <row r="905" spans="1:3" x14ac:dyDescent="0.2">
      <c r="A905" s="495">
        <v>904</v>
      </c>
      <c r="B905" s="495" t="s">
        <v>3803</v>
      </c>
      <c r="C905" s="495" t="s">
        <v>3804</v>
      </c>
    </row>
    <row r="906" spans="1:3" x14ac:dyDescent="0.2">
      <c r="A906" s="495">
        <v>905</v>
      </c>
      <c r="B906" s="495" t="s">
        <v>3805</v>
      </c>
      <c r="C906" s="495" t="s">
        <v>3806</v>
      </c>
    </row>
    <row r="907" spans="1:3" x14ac:dyDescent="0.2">
      <c r="A907" s="495">
        <v>906</v>
      </c>
      <c r="B907" s="495" t="s">
        <v>3807</v>
      </c>
      <c r="C907" s="495" t="s">
        <v>3808</v>
      </c>
    </row>
    <row r="908" spans="1:3" x14ac:dyDescent="0.2">
      <c r="A908" s="495">
        <v>907</v>
      </c>
      <c r="B908" s="495" t="s">
        <v>3809</v>
      </c>
      <c r="C908" s="495" t="s">
        <v>3810</v>
      </c>
    </row>
    <row r="909" spans="1:3" x14ac:dyDescent="0.2">
      <c r="A909" s="495">
        <v>908</v>
      </c>
      <c r="B909" s="495" t="s">
        <v>3811</v>
      </c>
      <c r="C909" s="495" t="s">
        <v>3812</v>
      </c>
    </row>
    <row r="910" spans="1:3" x14ac:dyDescent="0.2">
      <c r="A910" s="495">
        <v>909</v>
      </c>
      <c r="B910" s="495" t="s">
        <v>1916</v>
      </c>
      <c r="C910" s="495" t="s">
        <v>1917</v>
      </c>
    </row>
    <row r="911" spans="1:3" x14ac:dyDescent="0.2">
      <c r="A911" s="495">
        <v>910</v>
      </c>
      <c r="B911" s="495" t="s">
        <v>1918</v>
      </c>
      <c r="C911" s="495" t="s">
        <v>1919</v>
      </c>
    </row>
    <row r="912" spans="1:3" x14ac:dyDescent="0.2">
      <c r="A912" s="495">
        <v>911</v>
      </c>
      <c r="B912" s="495" t="s">
        <v>1920</v>
      </c>
      <c r="C912" s="495" t="s">
        <v>1921</v>
      </c>
    </row>
    <row r="913" spans="1:3" x14ac:dyDescent="0.2">
      <c r="A913" s="495">
        <v>912</v>
      </c>
      <c r="B913" s="495" t="s">
        <v>1922</v>
      </c>
      <c r="C913" s="495" t="s">
        <v>1914</v>
      </c>
    </row>
    <row r="914" spans="1:3" x14ac:dyDescent="0.2">
      <c r="A914" s="495">
        <v>913</v>
      </c>
      <c r="B914" s="495" t="s">
        <v>1915</v>
      </c>
      <c r="C914" s="495" t="s">
        <v>3679</v>
      </c>
    </row>
    <row r="915" spans="1:3" x14ac:dyDescent="0.2">
      <c r="A915" s="495">
        <v>914</v>
      </c>
      <c r="B915" s="495" t="s">
        <v>3680</v>
      </c>
      <c r="C915" s="495" t="s">
        <v>3681</v>
      </c>
    </row>
    <row r="916" spans="1:3" x14ac:dyDescent="0.2">
      <c r="A916" s="495">
        <v>915</v>
      </c>
      <c r="B916" s="495" t="s">
        <v>3682</v>
      </c>
      <c r="C916" s="495" t="s">
        <v>3683</v>
      </c>
    </row>
    <row r="917" spans="1:3" x14ac:dyDescent="0.2">
      <c r="A917" s="495">
        <v>916</v>
      </c>
      <c r="B917" s="495" t="s">
        <v>3684</v>
      </c>
      <c r="C917" s="495" t="s">
        <v>3685</v>
      </c>
    </row>
    <row r="918" spans="1:3" x14ac:dyDescent="0.2">
      <c r="A918" s="495">
        <v>917</v>
      </c>
      <c r="B918" s="495" t="s">
        <v>3686</v>
      </c>
      <c r="C918" s="495" t="s">
        <v>3687</v>
      </c>
    </row>
    <row r="919" spans="1:3" x14ac:dyDescent="0.2">
      <c r="A919" s="495">
        <v>918</v>
      </c>
      <c r="B919" s="495" t="s">
        <v>3688</v>
      </c>
      <c r="C919" s="495" t="s">
        <v>3689</v>
      </c>
    </row>
    <row r="920" spans="1:3" x14ac:dyDescent="0.2">
      <c r="A920" s="495">
        <v>919</v>
      </c>
      <c r="B920" s="495" t="s">
        <v>3690</v>
      </c>
      <c r="C920" s="495" t="s">
        <v>3691</v>
      </c>
    </row>
    <row r="921" spans="1:3" x14ac:dyDescent="0.2">
      <c r="A921" s="495">
        <v>920</v>
      </c>
      <c r="B921" s="495" t="s">
        <v>3692</v>
      </c>
      <c r="C921" s="495" t="s">
        <v>3693</v>
      </c>
    </row>
    <row r="922" spans="1:3" x14ac:dyDescent="0.2">
      <c r="A922" s="495">
        <v>921</v>
      </c>
      <c r="B922" s="495" t="s">
        <v>3694</v>
      </c>
      <c r="C922" s="495" t="s">
        <v>3695</v>
      </c>
    </row>
    <row r="923" spans="1:3" x14ac:dyDescent="0.2">
      <c r="A923" s="495">
        <v>922</v>
      </c>
      <c r="B923" s="495" t="s">
        <v>3696</v>
      </c>
      <c r="C923" s="495" t="s">
        <v>789</v>
      </c>
    </row>
    <row r="924" spans="1:3" x14ac:dyDescent="0.2">
      <c r="A924" s="495">
        <v>923</v>
      </c>
      <c r="B924" s="495" t="s">
        <v>790</v>
      </c>
      <c r="C924" s="495" t="s">
        <v>791</v>
      </c>
    </row>
    <row r="925" spans="1:3" x14ac:dyDescent="0.2">
      <c r="A925" s="495">
        <v>924</v>
      </c>
      <c r="B925" s="495" t="s">
        <v>792</v>
      </c>
      <c r="C925" s="495" t="s">
        <v>519</v>
      </c>
    </row>
    <row r="926" spans="1:3" x14ac:dyDescent="0.2">
      <c r="A926" s="495">
        <v>925</v>
      </c>
      <c r="B926" s="495" t="s">
        <v>520</v>
      </c>
      <c r="C926" s="495" t="s">
        <v>521</v>
      </c>
    </row>
    <row r="927" spans="1:3" x14ac:dyDescent="0.2">
      <c r="A927" s="495">
        <v>926</v>
      </c>
      <c r="B927" s="495" t="s">
        <v>522</v>
      </c>
      <c r="C927" s="495" t="s">
        <v>523</v>
      </c>
    </row>
    <row r="928" spans="1:3" x14ac:dyDescent="0.2">
      <c r="A928" s="495">
        <v>927</v>
      </c>
      <c r="B928" s="495" t="s">
        <v>524</v>
      </c>
      <c r="C928" s="495" t="s">
        <v>525</v>
      </c>
    </row>
    <row r="929" spans="1:3" x14ac:dyDescent="0.2">
      <c r="A929" s="495">
        <v>928</v>
      </c>
      <c r="B929" s="495" t="s">
        <v>526</v>
      </c>
      <c r="C929" s="495" t="s">
        <v>527</v>
      </c>
    </row>
    <row r="930" spans="1:3" x14ac:dyDescent="0.2">
      <c r="A930" s="495">
        <v>929</v>
      </c>
      <c r="B930" s="495" t="s">
        <v>528</v>
      </c>
      <c r="C930" s="495" t="s">
        <v>529</v>
      </c>
    </row>
    <row r="931" spans="1:3" x14ac:dyDescent="0.2">
      <c r="A931" s="495">
        <v>930</v>
      </c>
      <c r="B931" s="495" t="s">
        <v>530</v>
      </c>
      <c r="C931" s="495" t="s">
        <v>531</v>
      </c>
    </row>
    <row r="932" spans="1:3" x14ac:dyDescent="0.2">
      <c r="A932" s="495">
        <v>931</v>
      </c>
      <c r="B932" s="495" t="s">
        <v>532</v>
      </c>
      <c r="C932" s="495" t="s">
        <v>533</v>
      </c>
    </row>
    <row r="933" spans="1:3" x14ac:dyDescent="0.2">
      <c r="A933" s="495">
        <v>932</v>
      </c>
      <c r="B933" s="495" t="s">
        <v>534</v>
      </c>
      <c r="C933" s="495" t="s">
        <v>535</v>
      </c>
    </row>
    <row r="934" spans="1:3" x14ac:dyDescent="0.2">
      <c r="A934" s="495">
        <v>933</v>
      </c>
      <c r="B934" s="495" t="s">
        <v>536</v>
      </c>
      <c r="C934" s="495" t="s">
        <v>537</v>
      </c>
    </row>
    <row r="935" spans="1:3" x14ac:dyDescent="0.2">
      <c r="A935" s="495">
        <v>934</v>
      </c>
      <c r="B935" s="495" t="s">
        <v>538</v>
      </c>
      <c r="C935" s="495" t="s">
        <v>539</v>
      </c>
    </row>
    <row r="936" spans="1:3" x14ac:dyDescent="0.2">
      <c r="A936" s="495">
        <v>935</v>
      </c>
      <c r="B936" s="495" t="s">
        <v>540</v>
      </c>
      <c r="C936" s="495" t="s">
        <v>541</v>
      </c>
    </row>
    <row r="937" spans="1:3" x14ac:dyDescent="0.2">
      <c r="A937" s="495">
        <v>936</v>
      </c>
      <c r="B937" s="495" t="s">
        <v>542</v>
      </c>
      <c r="C937" s="495" t="s">
        <v>543</v>
      </c>
    </row>
    <row r="938" spans="1:3" x14ac:dyDescent="0.2">
      <c r="A938" s="495">
        <v>937</v>
      </c>
      <c r="B938" s="495" t="s">
        <v>544</v>
      </c>
      <c r="C938" s="495" t="s">
        <v>545</v>
      </c>
    </row>
    <row r="939" spans="1:3" x14ac:dyDescent="0.2">
      <c r="A939" s="495">
        <v>938</v>
      </c>
      <c r="B939" s="495" t="s">
        <v>546</v>
      </c>
      <c r="C939" s="495" t="s">
        <v>547</v>
      </c>
    </row>
    <row r="940" spans="1:3" x14ac:dyDescent="0.2">
      <c r="A940" s="495">
        <v>939</v>
      </c>
      <c r="B940" s="495" t="s">
        <v>548</v>
      </c>
      <c r="C940" s="495" t="s">
        <v>549</v>
      </c>
    </row>
    <row r="941" spans="1:3" x14ac:dyDescent="0.2">
      <c r="A941" s="495">
        <v>940</v>
      </c>
      <c r="B941" s="495" t="s">
        <v>550</v>
      </c>
      <c r="C941" s="495" t="s">
        <v>551</v>
      </c>
    </row>
    <row r="942" spans="1:3" x14ac:dyDescent="0.2">
      <c r="A942" s="495">
        <v>941</v>
      </c>
      <c r="B942" s="495" t="s">
        <v>552</v>
      </c>
      <c r="C942" s="495" t="s">
        <v>553</v>
      </c>
    </row>
    <row r="943" spans="1:3" x14ac:dyDescent="0.2">
      <c r="A943" s="495">
        <v>942</v>
      </c>
      <c r="B943" s="495" t="s">
        <v>554</v>
      </c>
      <c r="C943" s="495" t="s">
        <v>555</v>
      </c>
    </row>
    <row r="944" spans="1:3" x14ac:dyDescent="0.2">
      <c r="A944" s="495">
        <v>943</v>
      </c>
      <c r="B944" s="495" t="s">
        <v>556</v>
      </c>
      <c r="C944" s="495" t="s">
        <v>557</v>
      </c>
    </row>
    <row r="945" spans="1:3" x14ac:dyDescent="0.2">
      <c r="A945" s="495">
        <v>944</v>
      </c>
      <c r="B945" s="495" t="s">
        <v>558</v>
      </c>
      <c r="C945" s="495" t="s">
        <v>559</v>
      </c>
    </row>
    <row r="946" spans="1:3" x14ac:dyDescent="0.2">
      <c r="A946" s="495">
        <v>945</v>
      </c>
      <c r="B946" s="495" t="s">
        <v>560</v>
      </c>
      <c r="C946" s="495" t="s">
        <v>561</v>
      </c>
    </row>
    <row r="947" spans="1:3" x14ac:dyDescent="0.2">
      <c r="A947" s="495">
        <v>946</v>
      </c>
      <c r="B947" s="495" t="s">
        <v>562</v>
      </c>
      <c r="C947" s="495" t="s">
        <v>563</v>
      </c>
    </row>
    <row r="948" spans="1:3" x14ac:dyDescent="0.2">
      <c r="A948" s="495">
        <v>947</v>
      </c>
      <c r="B948" s="495" t="s">
        <v>564</v>
      </c>
      <c r="C948" s="495" t="s">
        <v>565</v>
      </c>
    </row>
    <row r="949" spans="1:3" x14ac:dyDescent="0.2">
      <c r="A949" s="495">
        <v>948</v>
      </c>
      <c r="B949" s="495" t="s">
        <v>566</v>
      </c>
      <c r="C949" s="495" t="s">
        <v>567</v>
      </c>
    </row>
    <row r="950" spans="1:3" x14ac:dyDescent="0.2">
      <c r="A950" s="495">
        <v>949</v>
      </c>
      <c r="B950" s="495" t="s">
        <v>568</v>
      </c>
      <c r="C950" s="495" t="s">
        <v>569</v>
      </c>
    </row>
    <row r="951" spans="1:3" x14ac:dyDescent="0.2">
      <c r="A951" s="495">
        <v>950</v>
      </c>
      <c r="B951" s="495" t="s">
        <v>570</v>
      </c>
      <c r="C951" s="495" t="s">
        <v>2114</v>
      </c>
    </row>
    <row r="952" spans="1:3" x14ac:dyDescent="0.2">
      <c r="A952" s="495">
        <v>951</v>
      </c>
      <c r="B952" s="495" t="s">
        <v>2115</v>
      </c>
      <c r="C952" s="495" t="s">
        <v>2116</v>
      </c>
    </row>
    <row r="953" spans="1:3" x14ac:dyDescent="0.2">
      <c r="A953" s="495">
        <v>952</v>
      </c>
      <c r="B953" s="495" t="s">
        <v>2117</v>
      </c>
      <c r="C953" s="495" t="s">
        <v>2116</v>
      </c>
    </row>
    <row r="954" spans="1:3" x14ac:dyDescent="0.2">
      <c r="A954" s="495">
        <v>953</v>
      </c>
      <c r="B954" s="495" t="s">
        <v>2118</v>
      </c>
      <c r="C954" s="495" t="s">
        <v>2119</v>
      </c>
    </row>
    <row r="955" spans="1:3" x14ac:dyDescent="0.2">
      <c r="A955" s="495">
        <v>954</v>
      </c>
      <c r="B955" s="495" t="s">
        <v>2120</v>
      </c>
      <c r="C955" s="495" t="s">
        <v>2121</v>
      </c>
    </row>
    <row r="956" spans="1:3" x14ac:dyDescent="0.2">
      <c r="A956" s="495">
        <v>955</v>
      </c>
      <c r="B956" s="495" t="s">
        <v>2122</v>
      </c>
      <c r="C956" s="495" t="s">
        <v>2121</v>
      </c>
    </row>
    <row r="957" spans="1:3" x14ac:dyDescent="0.2">
      <c r="A957" s="495">
        <v>956</v>
      </c>
      <c r="B957" s="495" t="s">
        <v>2123</v>
      </c>
      <c r="C957" s="495" t="s">
        <v>2124</v>
      </c>
    </row>
    <row r="958" spans="1:3" x14ac:dyDescent="0.2">
      <c r="A958" s="495">
        <v>957</v>
      </c>
      <c r="B958" s="495" t="s">
        <v>2125</v>
      </c>
      <c r="C958" s="495" t="s">
        <v>2126</v>
      </c>
    </row>
    <row r="959" spans="1:3" x14ac:dyDescent="0.2">
      <c r="A959" s="495">
        <v>958</v>
      </c>
      <c r="B959" s="495" t="s">
        <v>2127</v>
      </c>
      <c r="C959" s="495" t="s">
        <v>2128</v>
      </c>
    </row>
    <row r="960" spans="1:3" x14ac:dyDescent="0.2">
      <c r="A960" s="495">
        <v>959</v>
      </c>
      <c r="B960" s="495" t="s">
        <v>2129</v>
      </c>
      <c r="C960" s="495" t="s">
        <v>2130</v>
      </c>
    </row>
    <row r="961" spans="1:3" x14ac:dyDescent="0.2">
      <c r="A961" s="495">
        <v>960</v>
      </c>
      <c r="B961" s="495" t="s">
        <v>2131</v>
      </c>
      <c r="C961" s="495" t="s">
        <v>2130</v>
      </c>
    </row>
    <row r="962" spans="1:3" x14ac:dyDescent="0.2">
      <c r="A962" s="495">
        <v>961</v>
      </c>
      <c r="B962" s="495" t="s">
        <v>2132</v>
      </c>
      <c r="C962" s="495" t="s">
        <v>2133</v>
      </c>
    </row>
    <row r="963" spans="1:3" x14ac:dyDescent="0.2">
      <c r="A963" s="495">
        <v>962</v>
      </c>
      <c r="B963" s="495" t="s">
        <v>2134</v>
      </c>
      <c r="C963" s="495" t="s">
        <v>2135</v>
      </c>
    </row>
    <row r="964" spans="1:3" x14ac:dyDescent="0.2">
      <c r="A964" s="495">
        <v>963</v>
      </c>
      <c r="B964" s="495" t="s">
        <v>2136</v>
      </c>
      <c r="C964" s="495" t="s">
        <v>2137</v>
      </c>
    </row>
    <row r="965" spans="1:3" x14ac:dyDescent="0.2">
      <c r="A965" s="495">
        <v>964</v>
      </c>
      <c r="B965" s="495" t="s">
        <v>2138</v>
      </c>
      <c r="C965" s="495" t="s">
        <v>2139</v>
      </c>
    </row>
    <row r="966" spans="1:3" x14ac:dyDescent="0.2">
      <c r="A966" s="495">
        <v>965</v>
      </c>
      <c r="B966" s="495" t="s">
        <v>2140</v>
      </c>
      <c r="C966" s="495" t="s">
        <v>2139</v>
      </c>
    </row>
    <row r="967" spans="1:3" x14ac:dyDescent="0.2">
      <c r="A967" s="495">
        <v>966</v>
      </c>
      <c r="B967" s="495" t="s">
        <v>2141</v>
      </c>
      <c r="C967" s="495" t="s">
        <v>2142</v>
      </c>
    </row>
    <row r="968" spans="1:3" x14ac:dyDescent="0.2">
      <c r="A968" s="495">
        <v>967</v>
      </c>
      <c r="B968" s="495" t="s">
        <v>2143</v>
      </c>
      <c r="C968" s="495" t="s">
        <v>2144</v>
      </c>
    </row>
    <row r="969" spans="1:3" x14ac:dyDescent="0.2">
      <c r="A969" s="495">
        <v>968</v>
      </c>
      <c r="B969" s="495" t="s">
        <v>2145</v>
      </c>
      <c r="C969" s="495" t="s">
        <v>2146</v>
      </c>
    </row>
    <row r="970" spans="1:3" x14ac:dyDescent="0.2">
      <c r="A970" s="495">
        <v>969</v>
      </c>
      <c r="B970" s="495" t="s">
        <v>2147</v>
      </c>
      <c r="C970" s="495" t="s">
        <v>2148</v>
      </c>
    </row>
    <row r="971" spans="1:3" x14ac:dyDescent="0.2">
      <c r="A971" s="495">
        <v>970</v>
      </c>
      <c r="B971" s="495" t="s">
        <v>2149</v>
      </c>
      <c r="C971" s="495" t="s">
        <v>2148</v>
      </c>
    </row>
    <row r="972" spans="1:3" x14ac:dyDescent="0.2">
      <c r="A972" s="495">
        <v>971</v>
      </c>
      <c r="B972" s="495" t="s">
        <v>2150</v>
      </c>
      <c r="C972" s="495" t="s">
        <v>2151</v>
      </c>
    </row>
    <row r="973" spans="1:3" x14ac:dyDescent="0.2">
      <c r="A973" s="495">
        <v>972</v>
      </c>
      <c r="B973" s="495" t="s">
        <v>2152</v>
      </c>
      <c r="C973" s="495" t="s">
        <v>2153</v>
      </c>
    </row>
    <row r="974" spans="1:3" x14ac:dyDescent="0.2">
      <c r="A974" s="495">
        <v>973</v>
      </c>
      <c r="B974" s="495" t="s">
        <v>2154</v>
      </c>
      <c r="C974" s="495" t="s">
        <v>2155</v>
      </c>
    </row>
    <row r="975" spans="1:3" x14ac:dyDescent="0.2">
      <c r="A975" s="495">
        <v>974</v>
      </c>
      <c r="B975" s="495" t="s">
        <v>2156</v>
      </c>
      <c r="C975" s="495" t="s">
        <v>2157</v>
      </c>
    </row>
    <row r="976" spans="1:3" x14ac:dyDescent="0.2">
      <c r="A976" s="495">
        <v>975</v>
      </c>
      <c r="B976" s="495" t="s">
        <v>2158</v>
      </c>
      <c r="C976" s="495" t="s">
        <v>2159</v>
      </c>
    </row>
    <row r="977" spans="1:3" x14ac:dyDescent="0.2">
      <c r="A977" s="495">
        <v>976</v>
      </c>
      <c r="B977" s="495" t="s">
        <v>2160</v>
      </c>
      <c r="C977" s="495" t="s">
        <v>2159</v>
      </c>
    </row>
    <row r="978" spans="1:3" x14ac:dyDescent="0.2">
      <c r="A978" s="495">
        <v>977</v>
      </c>
      <c r="B978" s="495" t="s">
        <v>2161</v>
      </c>
      <c r="C978" s="495" t="s">
        <v>2162</v>
      </c>
    </row>
    <row r="979" spans="1:3" x14ac:dyDescent="0.2">
      <c r="A979" s="495">
        <v>978</v>
      </c>
      <c r="B979" s="495" t="s">
        <v>2163</v>
      </c>
      <c r="C979" s="495" t="s">
        <v>2164</v>
      </c>
    </row>
    <row r="980" spans="1:3" x14ac:dyDescent="0.2">
      <c r="A980" s="495">
        <v>979</v>
      </c>
      <c r="B980" s="495" t="s">
        <v>2165</v>
      </c>
      <c r="C980" s="495" t="s">
        <v>2166</v>
      </c>
    </row>
    <row r="981" spans="1:3" x14ac:dyDescent="0.2">
      <c r="A981" s="495">
        <v>980</v>
      </c>
      <c r="B981" s="495" t="s">
        <v>2167</v>
      </c>
      <c r="C981" s="495" t="s">
        <v>2168</v>
      </c>
    </row>
    <row r="982" spans="1:3" x14ac:dyDescent="0.2">
      <c r="A982" s="495">
        <v>981</v>
      </c>
      <c r="B982" s="495" t="s">
        <v>2169</v>
      </c>
      <c r="C982" s="495" t="s">
        <v>2170</v>
      </c>
    </row>
    <row r="983" spans="1:3" x14ac:dyDescent="0.2">
      <c r="A983" s="495">
        <v>982</v>
      </c>
      <c r="B983" s="495" t="s">
        <v>2171</v>
      </c>
      <c r="C983" s="495" t="s">
        <v>2172</v>
      </c>
    </row>
    <row r="984" spans="1:3" x14ac:dyDescent="0.2">
      <c r="A984" s="495">
        <v>983</v>
      </c>
      <c r="B984" s="495" t="s">
        <v>2173</v>
      </c>
      <c r="C984" s="495" t="s">
        <v>2174</v>
      </c>
    </row>
    <row r="985" spans="1:3" x14ac:dyDescent="0.2">
      <c r="A985" s="495">
        <v>984</v>
      </c>
      <c r="B985" s="495" t="s">
        <v>2175</v>
      </c>
      <c r="C985" s="495" t="s">
        <v>2176</v>
      </c>
    </row>
    <row r="986" spans="1:3" x14ac:dyDescent="0.2">
      <c r="A986" s="495">
        <v>985</v>
      </c>
      <c r="B986" s="495" t="s">
        <v>2177</v>
      </c>
      <c r="C986" s="495" t="s">
        <v>2178</v>
      </c>
    </row>
    <row r="987" spans="1:3" x14ac:dyDescent="0.2">
      <c r="A987" s="495">
        <v>986</v>
      </c>
      <c r="B987" s="495" t="s">
        <v>2179</v>
      </c>
      <c r="C987" s="495" t="s">
        <v>2180</v>
      </c>
    </row>
    <row r="988" spans="1:3" x14ac:dyDescent="0.2">
      <c r="A988" s="495">
        <v>987</v>
      </c>
      <c r="B988" s="495" t="s">
        <v>3825</v>
      </c>
      <c r="C988" s="495" t="s">
        <v>3826</v>
      </c>
    </row>
    <row r="989" spans="1:3" x14ac:dyDescent="0.2">
      <c r="A989" s="495">
        <v>988</v>
      </c>
      <c r="B989" s="495" t="s">
        <v>3827</v>
      </c>
      <c r="C989" s="495" t="s">
        <v>3828</v>
      </c>
    </row>
    <row r="990" spans="1:3" x14ac:dyDescent="0.2">
      <c r="A990" s="495">
        <v>989</v>
      </c>
      <c r="B990" s="495" t="s">
        <v>3829</v>
      </c>
      <c r="C990" s="495" t="s">
        <v>3830</v>
      </c>
    </row>
    <row r="991" spans="1:3" x14ac:dyDescent="0.2">
      <c r="A991" s="495">
        <v>990</v>
      </c>
      <c r="B991" s="495" t="s">
        <v>3831</v>
      </c>
      <c r="C991" s="495" t="s">
        <v>3832</v>
      </c>
    </row>
    <row r="992" spans="1:3" x14ac:dyDescent="0.2">
      <c r="A992" s="495">
        <v>991</v>
      </c>
      <c r="B992" s="495" t="s">
        <v>3833</v>
      </c>
      <c r="C992" s="495" t="s">
        <v>3834</v>
      </c>
    </row>
    <row r="993" spans="1:3" x14ac:dyDescent="0.2">
      <c r="A993" s="495">
        <v>992</v>
      </c>
      <c r="B993" s="495" t="s">
        <v>3835</v>
      </c>
      <c r="C993" s="495" t="s">
        <v>3836</v>
      </c>
    </row>
    <row r="994" spans="1:3" x14ac:dyDescent="0.2">
      <c r="A994" s="495">
        <v>993</v>
      </c>
      <c r="B994" s="495" t="s">
        <v>3837</v>
      </c>
      <c r="C994" s="495" t="s">
        <v>2265</v>
      </c>
    </row>
    <row r="995" spans="1:3" x14ac:dyDescent="0.2">
      <c r="A995" s="495">
        <v>994</v>
      </c>
      <c r="B995" s="495" t="s">
        <v>2266</v>
      </c>
      <c r="C995" s="495" t="s">
        <v>2267</v>
      </c>
    </row>
    <row r="996" spans="1:3" x14ac:dyDescent="0.2">
      <c r="A996" s="495">
        <v>995</v>
      </c>
      <c r="B996" s="495" t="s">
        <v>2268</v>
      </c>
      <c r="C996" s="495" t="s">
        <v>2269</v>
      </c>
    </row>
    <row r="997" spans="1:3" x14ac:dyDescent="0.2">
      <c r="A997" s="495">
        <v>996</v>
      </c>
      <c r="B997" s="495" t="s">
        <v>2270</v>
      </c>
      <c r="C997" s="495" t="s">
        <v>2271</v>
      </c>
    </row>
    <row r="998" spans="1:3" x14ac:dyDescent="0.2">
      <c r="A998" s="495">
        <v>997</v>
      </c>
      <c r="B998" s="495" t="s">
        <v>2272</v>
      </c>
      <c r="C998" s="495" t="s">
        <v>2273</v>
      </c>
    </row>
    <row r="999" spans="1:3" x14ac:dyDescent="0.2">
      <c r="A999" s="495">
        <v>998</v>
      </c>
      <c r="B999" s="495" t="s">
        <v>2274</v>
      </c>
      <c r="C999" s="495" t="s">
        <v>2275</v>
      </c>
    </row>
    <row r="1000" spans="1:3" x14ac:dyDescent="0.2">
      <c r="A1000" s="495">
        <v>999</v>
      </c>
      <c r="B1000" s="495" t="s">
        <v>2276</v>
      </c>
      <c r="C1000" s="495" t="s">
        <v>2277</v>
      </c>
    </row>
    <row r="1001" spans="1:3" x14ac:dyDescent="0.2">
      <c r="A1001" s="495">
        <v>1000</v>
      </c>
      <c r="B1001" s="495" t="s">
        <v>2278</v>
      </c>
      <c r="C1001" s="495" t="s">
        <v>2279</v>
      </c>
    </row>
    <row r="1002" spans="1:3" x14ac:dyDescent="0.2">
      <c r="A1002" s="495">
        <v>1001</v>
      </c>
      <c r="B1002" s="495" t="s">
        <v>2280</v>
      </c>
      <c r="C1002" s="495" t="s">
        <v>2281</v>
      </c>
    </row>
    <row r="1003" spans="1:3" x14ac:dyDescent="0.2">
      <c r="A1003" s="495">
        <v>1002</v>
      </c>
      <c r="B1003" s="495" t="s">
        <v>2282</v>
      </c>
      <c r="C1003" s="495" t="s">
        <v>2283</v>
      </c>
    </row>
    <row r="1004" spans="1:3" x14ac:dyDescent="0.2">
      <c r="A1004" s="495">
        <v>1003</v>
      </c>
      <c r="B1004" s="495" t="s">
        <v>2284</v>
      </c>
      <c r="C1004" s="495" t="s">
        <v>2285</v>
      </c>
    </row>
    <row r="1005" spans="1:3" x14ac:dyDescent="0.2">
      <c r="A1005" s="495">
        <v>1004</v>
      </c>
      <c r="B1005" s="495" t="s">
        <v>2286</v>
      </c>
      <c r="C1005" s="495" t="s">
        <v>2287</v>
      </c>
    </row>
    <row r="1006" spans="1:3" x14ac:dyDescent="0.2">
      <c r="A1006" s="495">
        <v>1005</v>
      </c>
      <c r="B1006" s="495" t="s">
        <v>2288</v>
      </c>
      <c r="C1006" s="495" t="s">
        <v>2289</v>
      </c>
    </row>
    <row r="1007" spans="1:3" x14ac:dyDescent="0.2">
      <c r="A1007" s="495">
        <v>1006</v>
      </c>
      <c r="B1007" s="495" t="s">
        <v>2290</v>
      </c>
      <c r="C1007" s="495" t="s">
        <v>2291</v>
      </c>
    </row>
    <row r="1008" spans="1:3" x14ac:dyDescent="0.2">
      <c r="A1008" s="495">
        <v>1007</v>
      </c>
      <c r="B1008" s="495" t="s">
        <v>2292</v>
      </c>
      <c r="C1008" s="495" t="s">
        <v>2293</v>
      </c>
    </row>
    <row r="1009" spans="1:3" x14ac:dyDescent="0.2">
      <c r="A1009" s="495">
        <v>1008</v>
      </c>
      <c r="B1009" s="495" t="s">
        <v>2294</v>
      </c>
      <c r="C1009" s="495" t="s">
        <v>2295</v>
      </c>
    </row>
    <row r="1010" spans="1:3" x14ac:dyDescent="0.2">
      <c r="A1010" s="495">
        <v>1009</v>
      </c>
      <c r="B1010" s="495" t="s">
        <v>2296</v>
      </c>
      <c r="C1010" s="495" t="s">
        <v>2297</v>
      </c>
    </row>
    <row r="1011" spans="1:3" x14ac:dyDescent="0.2">
      <c r="A1011" s="495">
        <v>1010</v>
      </c>
      <c r="B1011" s="495" t="s">
        <v>2298</v>
      </c>
      <c r="C1011" s="495" t="s">
        <v>2299</v>
      </c>
    </row>
    <row r="1012" spans="1:3" x14ac:dyDescent="0.2">
      <c r="A1012" s="495">
        <v>1011</v>
      </c>
      <c r="B1012" s="495" t="s">
        <v>2300</v>
      </c>
      <c r="C1012" s="495" t="s">
        <v>2301</v>
      </c>
    </row>
    <row r="1013" spans="1:3" x14ac:dyDescent="0.2">
      <c r="A1013" s="495">
        <v>1012</v>
      </c>
      <c r="B1013" s="495" t="s">
        <v>2302</v>
      </c>
      <c r="C1013" s="495" t="s">
        <v>2303</v>
      </c>
    </row>
    <row r="1014" spans="1:3" x14ac:dyDescent="0.2">
      <c r="A1014" s="495">
        <v>1013</v>
      </c>
      <c r="B1014" s="495" t="s">
        <v>2304</v>
      </c>
      <c r="C1014" s="495" t="s">
        <v>2305</v>
      </c>
    </row>
    <row r="1015" spans="1:3" x14ac:dyDescent="0.2">
      <c r="A1015" s="495">
        <v>1014</v>
      </c>
      <c r="B1015" s="495" t="s">
        <v>2306</v>
      </c>
      <c r="C1015" s="495" t="s">
        <v>2307</v>
      </c>
    </row>
    <row r="1016" spans="1:3" x14ac:dyDescent="0.2">
      <c r="A1016" s="495">
        <v>1015</v>
      </c>
      <c r="B1016" s="495" t="s">
        <v>2308</v>
      </c>
      <c r="C1016" s="495" t="s">
        <v>2309</v>
      </c>
    </row>
    <row r="1017" spans="1:3" x14ac:dyDescent="0.2">
      <c r="A1017" s="495">
        <v>1016</v>
      </c>
      <c r="B1017" s="495" t="s">
        <v>2310</v>
      </c>
      <c r="C1017" s="495" t="s">
        <v>2311</v>
      </c>
    </row>
    <row r="1018" spans="1:3" x14ac:dyDescent="0.2">
      <c r="A1018" s="495">
        <v>1017</v>
      </c>
      <c r="B1018" s="495" t="s">
        <v>2312</v>
      </c>
      <c r="C1018" s="495" t="s">
        <v>2313</v>
      </c>
    </row>
    <row r="1019" spans="1:3" x14ac:dyDescent="0.2">
      <c r="A1019" s="495">
        <v>1018</v>
      </c>
      <c r="B1019" s="495" t="s">
        <v>2314</v>
      </c>
      <c r="C1019" s="495" t="s">
        <v>3015</v>
      </c>
    </row>
    <row r="1020" spans="1:3" x14ac:dyDescent="0.2">
      <c r="A1020" s="495">
        <v>1019</v>
      </c>
      <c r="B1020" s="495" t="s">
        <v>3016</v>
      </c>
      <c r="C1020" s="495" t="s">
        <v>3017</v>
      </c>
    </row>
    <row r="1021" spans="1:3" x14ac:dyDescent="0.2">
      <c r="A1021" s="495">
        <v>1020</v>
      </c>
      <c r="B1021" s="495" t="s">
        <v>3018</v>
      </c>
      <c r="C1021" s="495" t="s">
        <v>3019</v>
      </c>
    </row>
    <row r="1022" spans="1:3" x14ac:dyDescent="0.2">
      <c r="A1022" s="495">
        <v>1021</v>
      </c>
      <c r="B1022" s="495" t="s">
        <v>3020</v>
      </c>
      <c r="C1022" s="495" t="s">
        <v>3021</v>
      </c>
    </row>
    <row r="1023" spans="1:3" x14ac:dyDescent="0.2">
      <c r="A1023" s="495">
        <v>1022</v>
      </c>
      <c r="B1023" s="495" t="s">
        <v>3022</v>
      </c>
      <c r="C1023" s="495" t="s">
        <v>3023</v>
      </c>
    </row>
    <row r="1024" spans="1:3" x14ac:dyDescent="0.2">
      <c r="A1024" s="495">
        <v>1023</v>
      </c>
      <c r="B1024" s="495" t="s">
        <v>3024</v>
      </c>
      <c r="C1024" s="495" t="s">
        <v>3025</v>
      </c>
    </row>
    <row r="1025" spans="1:3" x14ac:dyDescent="0.2">
      <c r="A1025" s="495">
        <v>1024</v>
      </c>
      <c r="B1025" s="495" t="s">
        <v>3026</v>
      </c>
      <c r="C1025" s="495" t="s">
        <v>3027</v>
      </c>
    </row>
    <row r="1026" spans="1:3" x14ac:dyDescent="0.2">
      <c r="A1026" s="495">
        <v>1025</v>
      </c>
      <c r="B1026" s="495" t="s">
        <v>3028</v>
      </c>
      <c r="C1026" s="495" t="s">
        <v>3029</v>
      </c>
    </row>
    <row r="1027" spans="1:3" x14ac:dyDescent="0.2">
      <c r="A1027" s="495">
        <v>1026</v>
      </c>
      <c r="B1027" s="495" t="s">
        <v>3030</v>
      </c>
      <c r="C1027" s="495" t="s">
        <v>3031</v>
      </c>
    </row>
    <row r="1028" spans="1:3" x14ac:dyDescent="0.2">
      <c r="A1028" s="495">
        <v>1027</v>
      </c>
      <c r="B1028" s="495" t="s">
        <v>3032</v>
      </c>
      <c r="C1028" s="495" t="s">
        <v>3033</v>
      </c>
    </row>
    <row r="1029" spans="1:3" x14ac:dyDescent="0.2">
      <c r="A1029" s="495">
        <v>1028</v>
      </c>
      <c r="B1029" s="495" t="s">
        <v>3034</v>
      </c>
      <c r="C1029" s="495" t="s">
        <v>3908</v>
      </c>
    </row>
    <row r="1030" spans="1:3" x14ac:dyDescent="0.2">
      <c r="A1030" s="495">
        <v>1029</v>
      </c>
      <c r="B1030" s="495" t="s">
        <v>3909</v>
      </c>
      <c r="C1030" s="495" t="s">
        <v>2221</v>
      </c>
    </row>
    <row r="1031" spans="1:3" x14ac:dyDescent="0.2">
      <c r="A1031" s="495">
        <v>1030</v>
      </c>
      <c r="B1031" s="495" t="s">
        <v>2222</v>
      </c>
      <c r="C1031" s="495" t="s">
        <v>2223</v>
      </c>
    </row>
    <row r="1032" spans="1:3" x14ac:dyDescent="0.2">
      <c r="A1032" s="495">
        <v>1031</v>
      </c>
      <c r="B1032" s="495" t="s">
        <v>2224</v>
      </c>
      <c r="C1032" s="495" t="s">
        <v>2225</v>
      </c>
    </row>
    <row r="1033" spans="1:3" x14ac:dyDescent="0.2">
      <c r="A1033" s="495">
        <v>1032</v>
      </c>
      <c r="B1033" s="495" t="s">
        <v>2226</v>
      </c>
      <c r="C1033" s="495" t="s">
        <v>2227</v>
      </c>
    </row>
    <row r="1034" spans="1:3" x14ac:dyDescent="0.2">
      <c r="A1034" s="495">
        <v>1033</v>
      </c>
      <c r="B1034" s="495" t="s">
        <v>2228</v>
      </c>
      <c r="C1034" s="495" t="s">
        <v>2229</v>
      </c>
    </row>
    <row r="1035" spans="1:3" x14ac:dyDescent="0.2">
      <c r="A1035" s="495">
        <v>1034</v>
      </c>
      <c r="B1035" s="495" t="s">
        <v>2230</v>
      </c>
      <c r="C1035" s="495" t="s">
        <v>2231</v>
      </c>
    </row>
    <row r="1036" spans="1:3" x14ac:dyDescent="0.2">
      <c r="A1036" s="495">
        <v>1035</v>
      </c>
      <c r="B1036" s="495" t="s">
        <v>2232</v>
      </c>
      <c r="C1036" s="495" t="s">
        <v>2233</v>
      </c>
    </row>
    <row r="1037" spans="1:3" x14ac:dyDescent="0.2">
      <c r="A1037" s="495">
        <v>1036</v>
      </c>
      <c r="B1037" s="495" t="s">
        <v>2234</v>
      </c>
      <c r="C1037" s="495" t="s">
        <v>2235</v>
      </c>
    </row>
    <row r="1038" spans="1:3" x14ac:dyDescent="0.2">
      <c r="A1038" s="495">
        <v>1037</v>
      </c>
      <c r="B1038" s="495" t="s">
        <v>2236</v>
      </c>
      <c r="C1038" s="495" t="s">
        <v>2237</v>
      </c>
    </row>
    <row r="1039" spans="1:3" x14ac:dyDescent="0.2">
      <c r="A1039" s="495">
        <v>1038</v>
      </c>
      <c r="B1039" s="495" t="s">
        <v>2238</v>
      </c>
      <c r="C1039" s="495" t="s">
        <v>2239</v>
      </c>
    </row>
    <row r="1040" spans="1:3" x14ac:dyDescent="0.2">
      <c r="A1040" s="495">
        <v>1039</v>
      </c>
      <c r="B1040" s="495" t="s">
        <v>2240</v>
      </c>
      <c r="C1040" s="495" t="s">
        <v>3897</v>
      </c>
    </row>
    <row r="1041" spans="1:3" x14ac:dyDescent="0.2">
      <c r="A1041" s="495">
        <v>1040</v>
      </c>
      <c r="B1041" s="495" t="s">
        <v>3898</v>
      </c>
      <c r="C1041" s="495" t="s">
        <v>3899</v>
      </c>
    </row>
    <row r="1042" spans="1:3" x14ac:dyDescent="0.2">
      <c r="A1042" s="495">
        <v>1041</v>
      </c>
      <c r="B1042" s="495" t="s">
        <v>1187</v>
      </c>
      <c r="C1042" s="495" t="s">
        <v>1188</v>
      </c>
    </row>
    <row r="1043" spans="1:3" x14ac:dyDescent="0.2">
      <c r="A1043" s="495">
        <v>1042</v>
      </c>
      <c r="B1043" s="495" t="s">
        <v>1189</v>
      </c>
      <c r="C1043" s="495" t="s">
        <v>1190</v>
      </c>
    </row>
    <row r="1044" spans="1:3" x14ac:dyDescent="0.2">
      <c r="A1044" s="495">
        <v>1043</v>
      </c>
      <c r="B1044" s="495" t="s">
        <v>1191</v>
      </c>
      <c r="C1044" s="495" t="s">
        <v>1192</v>
      </c>
    </row>
    <row r="1045" spans="1:3" x14ac:dyDescent="0.2">
      <c r="A1045" s="495">
        <v>1044</v>
      </c>
      <c r="B1045" s="495" t="s">
        <v>1193</v>
      </c>
      <c r="C1045" s="495" t="s">
        <v>1194</v>
      </c>
    </row>
    <row r="1046" spans="1:3" x14ac:dyDescent="0.2">
      <c r="A1046" s="495">
        <v>1045</v>
      </c>
      <c r="B1046" s="495" t="s">
        <v>1195</v>
      </c>
      <c r="C1046" s="495" t="s">
        <v>1196</v>
      </c>
    </row>
    <row r="1047" spans="1:3" x14ac:dyDescent="0.2">
      <c r="A1047" s="495">
        <v>1046</v>
      </c>
      <c r="B1047" s="495" t="s">
        <v>1197</v>
      </c>
      <c r="C1047" s="495" t="s">
        <v>1198</v>
      </c>
    </row>
    <row r="1048" spans="1:3" x14ac:dyDescent="0.2">
      <c r="A1048" s="495">
        <v>1047</v>
      </c>
      <c r="B1048" s="495" t="s">
        <v>1199</v>
      </c>
      <c r="C1048" s="495" t="s">
        <v>1200</v>
      </c>
    </row>
    <row r="1049" spans="1:3" x14ac:dyDescent="0.2">
      <c r="A1049" s="495">
        <v>1048</v>
      </c>
      <c r="B1049" s="495" t="s">
        <v>1201</v>
      </c>
      <c r="C1049" s="495" t="s">
        <v>1202</v>
      </c>
    </row>
    <row r="1050" spans="1:3" x14ac:dyDescent="0.2">
      <c r="A1050" s="495">
        <v>1049</v>
      </c>
      <c r="B1050" s="495" t="s">
        <v>1203</v>
      </c>
      <c r="C1050" s="495" t="s">
        <v>1204</v>
      </c>
    </row>
    <row r="1051" spans="1:3" x14ac:dyDescent="0.2">
      <c r="A1051" s="495">
        <v>1050</v>
      </c>
      <c r="B1051" s="495" t="s">
        <v>1205</v>
      </c>
      <c r="C1051" s="495" t="s">
        <v>1206</v>
      </c>
    </row>
    <row r="1052" spans="1:3" x14ac:dyDescent="0.2">
      <c r="A1052" s="495">
        <v>1051</v>
      </c>
      <c r="B1052" s="495" t="s">
        <v>1207</v>
      </c>
      <c r="C1052" s="495" t="s">
        <v>1208</v>
      </c>
    </row>
    <row r="1053" spans="1:3" x14ac:dyDescent="0.2">
      <c r="A1053" s="495">
        <v>1052</v>
      </c>
      <c r="B1053" s="495" t="s">
        <v>1209</v>
      </c>
      <c r="C1053" s="495" t="s">
        <v>1210</v>
      </c>
    </row>
    <row r="1054" spans="1:3" x14ac:dyDescent="0.2">
      <c r="A1054" s="495">
        <v>1053</v>
      </c>
      <c r="B1054" s="495" t="s">
        <v>1211</v>
      </c>
      <c r="C1054" s="495" t="s">
        <v>1212</v>
      </c>
    </row>
    <row r="1055" spans="1:3" x14ac:dyDescent="0.2">
      <c r="A1055" s="495">
        <v>1054</v>
      </c>
      <c r="B1055" s="495" t="s">
        <v>1213</v>
      </c>
      <c r="C1055" s="495" t="s">
        <v>1214</v>
      </c>
    </row>
    <row r="1056" spans="1:3" x14ac:dyDescent="0.2">
      <c r="A1056" s="495">
        <v>1055</v>
      </c>
      <c r="B1056" s="495" t="s">
        <v>1215</v>
      </c>
      <c r="C1056" s="495" t="s">
        <v>1216</v>
      </c>
    </row>
    <row r="1057" spans="1:3" x14ac:dyDescent="0.2">
      <c r="A1057" s="495">
        <v>1056</v>
      </c>
      <c r="B1057" s="495" t="s">
        <v>1217</v>
      </c>
      <c r="C1057" s="495" t="s">
        <v>1218</v>
      </c>
    </row>
    <row r="1058" spans="1:3" x14ac:dyDescent="0.2">
      <c r="A1058" s="495">
        <v>1057</v>
      </c>
      <c r="B1058" s="495" t="s">
        <v>1219</v>
      </c>
      <c r="C1058" s="495" t="s">
        <v>1220</v>
      </c>
    </row>
    <row r="1059" spans="1:3" x14ac:dyDescent="0.2">
      <c r="A1059" s="495">
        <v>1058</v>
      </c>
      <c r="B1059" s="495" t="s">
        <v>1221</v>
      </c>
      <c r="C1059" s="495" t="s">
        <v>1222</v>
      </c>
    </row>
    <row r="1060" spans="1:3" x14ac:dyDescent="0.2">
      <c r="A1060" s="495">
        <v>1059</v>
      </c>
      <c r="B1060" s="495" t="s">
        <v>1223</v>
      </c>
      <c r="C1060" s="495" t="s">
        <v>1224</v>
      </c>
    </row>
    <row r="1061" spans="1:3" x14ac:dyDescent="0.2">
      <c r="A1061" s="495">
        <v>1060</v>
      </c>
      <c r="B1061" s="495" t="s">
        <v>1225</v>
      </c>
      <c r="C1061" s="495" t="s">
        <v>1226</v>
      </c>
    </row>
    <row r="1062" spans="1:3" x14ac:dyDescent="0.2">
      <c r="A1062" s="495">
        <v>1061</v>
      </c>
      <c r="B1062" s="495" t="s">
        <v>1227</v>
      </c>
      <c r="C1062" s="495" t="s">
        <v>1399</v>
      </c>
    </row>
    <row r="1063" spans="1:3" x14ac:dyDescent="0.2">
      <c r="A1063" s="495">
        <v>1062</v>
      </c>
      <c r="B1063" s="495" t="s">
        <v>1400</v>
      </c>
      <c r="C1063" s="495" t="s">
        <v>1401</v>
      </c>
    </row>
    <row r="1064" spans="1:3" x14ac:dyDescent="0.2">
      <c r="A1064" s="495">
        <v>1063</v>
      </c>
      <c r="B1064" s="495" t="s">
        <v>1402</v>
      </c>
      <c r="C1064" s="495" t="s">
        <v>1403</v>
      </c>
    </row>
    <row r="1065" spans="1:3" x14ac:dyDescent="0.2">
      <c r="A1065" s="495">
        <v>1064</v>
      </c>
      <c r="B1065" s="495" t="s">
        <v>1404</v>
      </c>
      <c r="C1065" s="495" t="s">
        <v>1405</v>
      </c>
    </row>
    <row r="1066" spans="1:3" x14ac:dyDescent="0.2">
      <c r="A1066" s="495">
        <v>1065</v>
      </c>
      <c r="B1066" s="495" t="s">
        <v>1406</v>
      </c>
      <c r="C1066" s="495" t="s">
        <v>1407</v>
      </c>
    </row>
    <row r="1067" spans="1:3" x14ac:dyDescent="0.2">
      <c r="A1067" s="495">
        <v>1066</v>
      </c>
      <c r="B1067" s="495" t="s">
        <v>1408</v>
      </c>
      <c r="C1067" s="495" t="s">
        <v>1409</v>
      </c>
    </row>
    <row r="1068" spans="1:3" x14ac:dyDescent="0.2">
      <c r="A1068" s="495">
        <v>1067</v>
      </c>
      <c r="B1068" s="495" t="s">
        <v>1410</v>
      </c>
      <c r="C1068" s="495" t="s">
        <v>1411</v>
      </c>
    </row>
    <row r="1069" spans="1:3" x14ac:dyDescent="0.2">
      <c r="A1069" s="495">
        <v>1068</v>
      </c>
      <c r="B1069" s="495" t="s">
        <v>1412</v>
      </c>
      <c r="C1069" s="495" t="s">
        <v>1413</v>
      </c>
    </row>
    <row r="1070" spans="1:3" x14ac:dyDescent="0.2">
      <c r="A1070" s="495">
        <v>1069</v>
      </c>
      <c r="B1070" s="495" t="s">
        <v>1414</v>
      </c>
      <c r="C1070" s="495" t="s">
        <v>1415</v>
      </c>
    </row>
    <row r="1071" spans="1:3" x14ac:dyDescent="0.2">
      <c r="A1071" s="495">
        <v>1070</v>
      </c>
      <c r="B1071" s="495" t="s">
        <v>1416</v>
      </c>
      <c r="C1071" s="495" t="s">
        <v>1417</v>
      </c>
    </row>
    <row r="1072" spans="1:3" x14ac:dyDescent="0.2">
      <c r="A1072" s="495">
        <v>1071</v>
      </c>
      <c r="B1072" s="495" t="s">
        <v>1418</v>
      </c>
      <c r="C1072" s="495" t="s">
        <v>1419</v>
      </c>
    </row>
    <row r="1073" spans="1:3" x14ac:dyDescent="0.2">
      <c r="A1073" s="495">
        <v>1072</v>
      </c>
      <c r="B1073" s="495" t="s">
        <v>1420</v>
      </c>
      <c r="C1073" s="495" t="s">
        <v>1421</v>
      </c>
    </row>
    <row r="1074" spans="1:3" x14ac:dyDescent="0.2">
      <c r="A1074" s="495">
        <v>1073</v>
      </c>
      <c r="B1074" s="495" t="s">
        <v>1422</v>
      </c>
      <c r="C1074" s="495" t="s">
        <v>1423</v>
      </c>
    </row>
    <row r="1075" spans="1:3" x14ac:dyDescent="0.2">
      <c r="A1075" s="495">
        <v>1074</v>
      </c>
      <c r="B1075" s="495" t="s">
        <v>1424</v>
      </c>
      <c r="C1075" s="495" t="s">
        <v>1425</v>
      </c>
    </row>
    <row r="1076" spans="1:3" x14ac:dyDescent="0.2">
      <c r="A1076" s="495">
        <v>1075</v>
      </c>
      <c r="B1076" s="495" t="s">
        <v>1426</v>
      </c>
      <c r="C1076" s="495" t="s">
        <v>3519</v>
      </c>
    </row>
    <row r="1077" spans="1:3" x14ac:dyDescent="0.2">
      <c r="A1077" s="495">
        <v>1076</v>
      </c>
      <c r="B1077" s="495" t="s">
        <v>3520</v>
      </c>
      <c r="C1077" s="495" t="s">
        <v>3521</v>
      </c>
    </row>
    <row r="1078" spans="1:3" x14ac:dyDescent="0.2">
      <c r="A1078" s="495">
        <v>1077</v>
      </c>
      <c r="B1078" s="495" t="s">
        <v>3522</v>
      </c>
      <c r="C1078" s="495" t="s">
        <v>3523</v>
      </c>
    </row>
    <row r="1079" spans="1:3" x14ac:dyDescent="0.2">
      <c r="A1079" s="495">
        <v>1078</v>
      </c>
      <c r="B1079" s="495" t="s">
        <v>3524</v>
      </c>
      <c r="C1079" s="495" t="s">
        <v>3525</v>
      </c>
    </row>
    <row r="1080" spans="1:3" x14ac:dyDescent="0.2">
      <c r="A1080" s="495">
        <v>1079</v>
      </c>
      <c r="B1080" s="495" t="s">
        <v>3526</v>
      </c>
      <c r="C1080" s="495" t="s">
        <v>3523</v>
      </c>
    </row>
    <row r="1081" spans="1:3" x14ac:dyDescent="0.2">
      <c r="A1081" s="495">
        <v>1080</v>
      </c>
      <c r="B1081" s="495" t="s">
        <v>3527</v>
      </c>
      <c r="C1081" s="495" t="s">
        <v>3528</v>
      </c>
    </row>
    <row r="1082" spans="1:3" x14ac:dyDescent="0.2">
      <c r="A1082" s="495">
        <v>1081</v>
      </c>
      <c r="B1082" s="495" t="s">
        <v>3529</v>
      </c>
      <c r="C1082" s="495" t="s">
        <v>3530</v>
      </c>
    </row>
    <row r="1083" spans="1:3" x14ac:dyDescent="0.2">
      <c r="A1083" s="495">
        <v>1082</v>
      </c>
      <c r="B1083" s="495" t="s">
        <v>3531</v>
      </c>
      <c r="C1083" s="495" t="s">
        <v>3532</v>
      </c>
    </row>
    <row r="1084" spans="1:3" x14ac:dyDescent="0.2">
      <c r="A1084" s="495">
        <v>1083</v>
      </c>
      <c r="B1084" s="495" t="s">
        <v>3533</v>
      </c>
      <c r="C1084" s="495" t="s">
        <v>3534</v>
      </c>
    </row>
    <row r="1085" spans="1:3" x14ac:dyDescent="0.2">
      <c r="A1085" s="495">
        <v>1084</v>
      </c>
      <c r="B1085" s="495" t="s">
        <v>3535</v>
      </c>
      <c r="C1085" s="495" t="s">
        <v>3536</v>
      </c>
    </row>
    <row r="1086" spans="1:3" x14ac:dyDescent="0.2">
      <c r="A1086" s="495">
        <v>1085</v>
      </c>
      <c r="B1086" s="495" t="s">
        <v>3537</v>
      </c>
      <c r="C1086" s="495" t="s">
        <v>3538</v>
      </c>
    </row>
    <row r="1087" spans="1:3" x14ac:dyDescent="0.2">
      <c r="A1087" s="495">
        <v>1086</v>
      </c>
      <c r="B1087" s="495" t="s">
        <v>3539</v>
      </c>
      <c r="C1087" s="495" t="s">
        <v>3540</v>
      </c>
    </row>
    <row r="1088" spans="1:3" x14ac:dyDescent="0.2">
      <c r="A1088" s="495">
        <v>1087</v>
      </c>
      <c r="B1088" s="495" t="s">
        <v>3541</v>
      </c>
      <c r="C1088" s="495" t="s">
        <v>3542</v>
      </c>
    </row>
    <row r="1089" spans="1:3" x14ac:dyDescent="0.2">
      <c r="A1089" s="495">
        <v>1088</v>
      </c>
      <c r="B1089" s="495" t="s">
        <v>3543</v>
      </c>
      <c r="C1089" s="495" t="s">
        <v>3544</v>
      </c>
    </row>
    <row r="1090" spans="1:3" x14ac:dyDescent="0.2">
      <c r="A1090" s="495">
        <v>1089</v>
      </c>
      <c r="B1090" s="495" t="s">
        <v>3545</v>
      </c>
      <c r="C1090" s="495" t="s">
        <v>2503</v>
      </c>
    </row>
    <row r="1091" spans="1:3" x14ac:dyDescent="0.2">
      <c r="A1091" s="495">
        <v>1090</v>
      </c>
      <c r="B1091" s="495" t="s">
        <v>2504</v>
      </c>
      <c r="C1091" s="495" t="s">
        <v>2505</v>
      </c>
    </row>
    <row r="1092" spans="1:3" x14ac:dyDescent="0.2">
      <c r="A1092" s="495">
        <v>1091</v>
      </c>
      <c r="B1092" s="495" t="s">
        <v>1448</v>
      </c>
      <c r="C1092" s="495" t="s">
        <v>1449</v>
      </c>
    </row>
    <row r="1093" spans="1:3" x14ac:dyDescent="0.2">
      <c r="A1093" s="495">
        <v>1092</v>
      </c>
      <c r="B1093" s="495" t="s">
        <v>1450</v>
      </c>
      <c r="C1093" s="495" t="s">
        <v>1451</v>
      </c>
    </row>
    <row r="1094" spans="1:3" x14ac:dyDescent="0.2">
      <c r="A1094" s="495">
        <v>1093</v>
      </c>
      <c r="B1094" s="495" t="s">
        <v>1452</v>
      </c>
      <c r="C1094" s="495" t="s">
        <v>1453</v>
      </c>
    </row>
    <row r="1095" spans="1:3" x14ac:dyDescent="0.2">
      <c r="A1095" s="495">
        <v>1094</v>
      </c>
      <c r="B1095" s="495" t="s">
        <v>1454</v>
      </c>
      <c r="C1095" s="495" t="s">
        <v>1455</v>
      </c>
    </row>
    <row r="1096" spans="1:3" x14ac:dyDescent="0.2">
      <c r="A1096" s="495">
        <v>1095</v>
      </c>
      <c r="B1096" s="495" t="s">
        <v>1456</v>
      </c>
      <c r="C1096" s="495" t="s">
        <v>1457</v>
      </c>
    </row>
    <row r="1097" spans="1:3" x14ac:dyDescent="0.2">
      <c r="A1097" s="495">
        <v>1096</v>
      </c>
      <c r="B1097" s="495" t="s">
        <v>1458</v>
      </c>
      <c r="C1097" s="495" t="s">
        <v>1459</v>
      </c>
    </row>
    <row r="1098" spans="1:3" x14ac:dyDescent="0.2">
      <c r="A1098" s="495">
        <v>1097</v>
      </c>
      <c r="B1098" s="495" t="s">
        <v>1460</v>
      </c>
      <c r="C1098" s="495" t="s">
        <v>1461</v>
      </c>
    </row>
    <row r="1099" spans="1:3" x14ac:dyDescent="0.2">
      <c r="A1099" s="495">
        <v>1098</v>
      </c>
      <c r="B1099" s="495" t="s">
        <v>1462</v>
      </c>
      <c r="C1099" s="495" t="s">
        <v>1463</v>
      </c>
    </row>
    <row r="1100" spans="1:3" x14ac:dyDescent="0.2">
      <c r="A1100" s="495">
        <v>1099</v>
      </c>
      <c r="B1100" s="495" t="s">
        <v>1464</v>
      </c>
      <c r="C1100" s="495" t="s">
        <v>1465</v>
      </c>
    </row>
    <row r="1101" spans="1:3" x14ac:dyDescent="0.2">
      <c r="A1101" s="495">
        <v>1100</v>
      </c>
      <c r="B1101" s="495" t="s">
        <v>1466</v>
      </c>
      <c r="C1101" s="495" t="s">
        <v>1467</v>
      </c>
    </row>
    <row r="1102" spans="1:3" x14ac:dyDescent="0.2">
      <c r="A1102" s="495">
        <v>1101</v>
      </c>
      <c r="B1102" s="495" t="s">
        <v>1468</v>
      </c>
      <c r="C1102" s="495" t="s">
        <v>1469</v>
      </c>
    </row>
    <row r="1103" spans="1:3" x14ac:dyDescent="0.2">
      <c r="A1103" s="495">
        <v>1102</v>
      </c>
      <c r="B1103" s="495" t="s">
        <v>1470</v>
      </c>
      <c r="C1103" s="495" t="s">
        <v>1471</v>
      </c>
    </row>
    <row r="1104" spans="1:3" x14ac:dyDescent="0.2">
      <c r="A1104" s="495">
        <v>1103</v>
      </c>
      <c r="B1104" s="495" t="s">
        <v>1472</v>
      </c>
      <c r="C1104" s="495" t="s">
        <v>1473</v>
      </c>
    </row>
    <row r="1105" spans="1:3" x14ac:dyDescent="0.2">
      <c r="A1105" s="495">
        <v>1104</v>
      </c>
      <c r="B1105" s="495" t="s">
        <v>1474</v>
      </c>
      <c r="C1105" s="495" t="s">
        <v>1475</v>
      </c>
    </row>
    <row r="1106" spans="1:3" x14ac:dyDescent="0.2">
      <c r="A1106" s="495">
        <v>1105</v>
      </c>
      <c r="B1106" s="495" t="s">
        <v>1476</v>
      </c>
      <c r="C1106" s="495" t="s">
        <v>1477</v>
      </c>
    </row>
    <row r="1107" spans="1:3" x14ac:dyDescent="0.2">
      <c r="A1107" s="495">
        <v>1106</v>
      </c>
      <c r="B1107" s="495" t="s">
        <v>1478</v>
      </c>
      <c r="C1107" s="495" t="s">
        <v>1479</v>
      </c>
    </row>
    <row r="1108" spans="1:3" x14ac:dyDescent="0.2">
      <c r="A1108" s="495">
        <v>1107</v>
      </c>
      <c r="B1108" s="495" t="s">
        <v>1480</v>
      </c>
      <c r="C1108" s="495" t="s">
        <v>1481</v>
      </c>
    </row>
    <row r="1109" spans="1:3" x14ac:dyDescent="0.2">
      <c r="A1109" s="495">
        <v>1108</v>
      </c>
      <c r="B1109" s="495" t="s">
        <v>1482</v>
      </c>
      <c r="C1109" s="495" t="s">
        <v>1483</v>
      </c>
    </row>
    <row r="1110" spans="1:3" x14ac:dyDescent="0.2">
      <c r="A1110" s="495">
        <v>1109</v>
      </c>
      <c r="B1110" s="495" t="s">
        <v>1484</v>
      </c>
      <c r="C1110" s="495" t="s">
        <v>1485</v>
      </c>
    </row>
    <row r="1111" spans="1:3" x14ac:dyDescent="0.2">
      <c r="A1111" s="495">
        <v>1110</v>
      </c>
      <c r="B1111" s="495" t="s">
        <v>1486</v>
      </c>
      <c r="C1111" s="495" t="s">
        <v>1487</v>
      </c>
    </row>
    <row r="1112" spans="1:3" x14ac:dyDescent="0.2">
      <c r="A1112" s="495">
        <v>1111</v>
      </c>
      <c r="B1112" s="495" t="s">
        <v>1488</v>
      </c>
      <c r="C1112" s="495" t="s">
        <v>1489</v>
      </c>
    </row>
    <row r="1113" spans="1:3" x14ac:dyDescent="0.2">
      <c r="A1113" s="495">
        <v>1112</v>
      </c>
      <c r="B1113" s="495" t="s">
        <v>1490</v>
      </c>
      <c r="C1113" s="495" t="s">
        <v>1491</v>
      </c>
    </row>
    <row r="1114" spans="1:3" x14ac:dyDescent="0.2">
      <c r="A1114" s="495">
        <v>1113</v>
      </c>
      <c r="B1114" s="495" t="s">
        <v>1492</v>
      </c>
      <c r="C1114" s="495" t="s">
        <v>1493</v>
      </c>
    </row>
    <row r="1115" spans="1:3" x14ac:dyDescent="0.2">
      <c r="A1115" s="495">
        <v>1114</v>
      </c>
      <c r="B1115" s="495" t="s">
        <v>1494</v>
      </c>
      <c r="C1115" s="495" t="s">
        <v>1495</v>
      </c>
    </row>
    <row r="1116" spans="1:3" x14ac:dyDescent="0.2">
      <c r="A1116" s="495">
        <v>1115</v>
      </c>
      <c r="B1116" s="495" t="s">
        <v>1496</v>
      </c>
      <c r="C1116" s="495" t="s">
        <v>1497</v>
      </c>
    </row>
    <row r="1117" spans="1:3" x14ac:dyDescent="0.2">
      <c r="A1117" s="495">
        <v>1116</v>
      </c>
      <c r="B1117" s="495" t="s">
        <v>1498</v>
      </c>
      <c r="C1117" s="495" t="s">
        <v>1499</v>
      </c>
    </row>
    <row r="1118" spans="1:3" x14ac:dyDescent="0.2">
      <c r="A1118" s="495">
        <v>1117</v>
      </c>
      <c r="B1118" s="495" t="s">
        <v>1500</v>
      </c>
      <c r="C1118" s="495" t="s">
        <v>1501</v>
      </c>
    </row>
    <row r="1119" spans="1:3" x14ac:dyDescent="0.2">
      <c r="A1119" s="495">
        <v>1118</v>
      </c>
      <c r="B1119" s="495" t="s">
        <v>1502</v>
      </c>
      <c r="C1119" s="495" t="s">
        <v>1503</v>
      </c>
    </row>
    <row r="1120" spans="1:3" x14ac:dyDescent="0.2">
      <c r="A1120" s="495">
        <v>1119</v>
      </c>
      <c r="B1120" s="495" t="s">
        <v>1504</v>
      </c>
      <c r="C1120" s="495" t="s">
        <v>1505</v>
      </c>
    </row>
    <row r="1121" spans="1:3" x14ac:dyDescent="0.2">
      <c r="A1121" s="495">
        <v>1120</v>
      </c>
      <c r="B1121" s="495" t="s">
        <v>1506</v>
      </c>
      <c r="C1121" s="495" t="s">
        <v>1507</v>
      </c>
    </row>
    <row r="1122" spans="1:3" x14ac:dyDescent="0.2">
      <c r="A1122" s="495">
        <v>1121</v>
      </c>
      <c r="B1122" s="495" t="s">
        <v>1508</v>
      </c>
      <c r="C1122" s="495" t="s">
        <v>1509</v>
      </c>
    </row>
    <row r="1123" spans="1:3" x14ac:dyDescent="0.2">
      <c r="A1123" s="495">
        <v>1122</v>
      </c>
      <c r="B1123" s="495" t="s">
        <v>1510</v>
      </c>
      <c r="C1123" s="495" t="s">
        <v>1511</v>
      </c>
    </row>
    <row r="1124" spans="1:3" x14ac:dyDescent="0.2">
      <c r="A1124" s="495">
        <v>1123</v>
      </c>
      <c r="B1124" s="495" t="s">
        <v>1512</v>
      </c>
      <c r="C1124" s="495" t="s">
        <v>1513</v>
      </c>
    </row>
    <row r="1125" spans="1:3" x14ac:dyDescent="0.2">
      <c r="A1125" s="495">
        <v>1124</v>
      </c>
      <c r="B1125" s="495" t="s">
        <v>1514</v>
      </c>
      <c r="C1125" s="495" t="s">
        <v>1515</v>
      </c>
    </row>
    <row r="1126" spans="1:3" x14ac:dyDescent="0.2">
      <c r="A1126" s="495">
        <v>1125</v>
      </c>
      <c r="B1126" s="495" t="s">
        <v>1516</v>
      </c>
      <c r="C1126" s="495" t="s">
        <v>1517</v>
      </c>
    </row>
    <row r="1127" spans="1:3" x14ac:dyDescent="0.2">
      <c r="A1127" s="495">
        <v>1126</v>
      </c>
      <c r="B1127" s="495" t="s">
        <v>1518</v>
      </c>
      <c r="C1127" s="495" t="s">
        <v>1519</v>
      </c>
    </row>
    <row r="1128" spans="1:3" x14ac:dyDescent="0.2">
      <c r="A1128" s="495">
        <v>1127</v>
      </c>
      <c r="B1128" s="495" t="s">
        <v>1520</v>
      </c>
      <c r="C1128" s="495" t="s">
        <v>1521</v>
      </c>
    </row>
    <row r="1129" spans="1:3" x14ac:dyDescent="0.2">
      <c r="A1129" s="495">
        <v>1128</v>
      </c>
      <c r="B1129" s="495" t="s">
        <v>1522</v>
      </c>
      <c r="C1129" s="495" t="s">
        <v>1523</v>
      </c>
    </row>
    <row r="1130" spans="1:3" x14ac:dyDescent="0.2">
      <c r="A1130" s="495">
        <v>1129</v>
      </c>
      <c r="B1130" s="495" t="s">
        <v>1524</v>
      </c>
      <c r="C1130" s="495" t="s">
        <v>1525</v>
      </c>
    </row>
    <row r="1131" spans="1:3" x14ac:dyDescent="0.2">
      <c r="A1131" s="495">
        <v>1130</v>
      </c>
      <c r="B1131" s="495" t="s">
        <v>1526</v>
      </c>
      <c r="C1131" s="495" t="s">
        <v>1527</v>
      </c>
    </row>
    <row r="1132" spans="1:3" x14ac:dyDescent="0.2">
      <c r="A1132" s="495">
        <v>1131</v>
      </c>
      <c r="B1132" s="495" t="s">
        <v>1528</v>
      </c>
      <c r="C1132" s="495" t="s">
        <v>1529</v>
      </c>
    </row>
    <row r="1133" spans="1:3" x14ac:dyDescent="0.2">
      <c r="A1133" s="495">
        <v>1132</v>
      </c>
      <c r="B1133" s="495" t="s">
        <v>1530</v>
      </c>
      <c r="C1133" s="495" t="s">
        <v>1531</v>
      </c>
    </row>
    <row r="1134" spans="1:3" x14ac:dyDescent="0.2">
      <c r="A1134" s="495">
        <v>1133</v>
      </c>
      <c r="B1134" s="495" t="s">
        <v>1532</v>
      </c>
      <c r="C1134" s="495" t="s">
        <v>1533</v>
      </c>
    </row>
    <row r="1135" spans="1:3" x14ac:dyDescent="0.2">
      <c r="A1135" s="495">
        <v>1134</v>
      </c>
      <c r="B1135" s="495" t="s">
        <v>1534</v>
      </c>
      <c r="C1135" s="495" t="s">
        <v>1535</v>
      </c>
    </row>
    <row r="1136" spans="1:3" x14ac:dyDescent="0.2">
      <c r="A1136" s="495">
        <v>1135</v>
      </c>
      <c r="B1136" s="495" t="s">
        <v>1536</v>
      </c>
      <c r="C1136" s="495" t="s">
        <v>1537</v>
      </c>
    </row>
    <row r="1137" spans="1:3" x14ac:dyDescent="0.2">
      <c r="A1137" s="495">
        <v>1136</v>
      </c>
      <c r="B1137" s="495" t="s">
        <v>1538</v>
      </c>
      <c r="C1137" s="495" t="s">
        <v>1539</v>
      </c>
    </row>
    <row r="1138" spans="1:3" x14ac:dyDescent="0.2">
      <c r="A1138" s="495">
        <v>1137</v>
      </c>
      <c r="B1138" s="495" t="s">
        <v>1540</v>
      </c>
      <c r="C1138" s="495" t="s">
        <v>1541</v>
      </c>
    </row>
    <row r="1139" spans="1:3" x14ac:dyDescent="0.2">
      <c r="A1139" s="495">
        <v>1138</v>
      </c>
      <c r="B1139" s="495" t="s">
        <v>1542</v>
      </c>
      <c r="C1139" s="495" t="s">
        <v>1543</v>
      </c>
    </row>
    <row r="1140" spans="1:3" x14ac:dyDescent="0.2">
      <c r="A1140" s="495">
        <v>1139</v>
      </c>
      <c r="B1140" s="495" t="s">
        <v>1544</v>
      </c>
      <c r="C1140" s="495" t="s">
        <v>1545</v>
      </c>
    </row>
    <row r="1141" spans="1:3" x14ac:dyDescent="0.2">
      <c r="A1141" s="495">
        <v>1140</v>
      </c>
      <c r="B1141" s="495" t="s">
        <v>1546</v>
      </c>
      <c r="C1141" s="495" t="s">
        <v>1547</v>
      </c>
    </row>
    <row r="1142" spans="1:3" x14ac:dyDescent="0.2">
      <c r="A1142" s="495">
        <v>1141</v>
      </c>
      <c r="B1142" s="495" t="s">
        <v>1548</v>
      </c>
      <c r="C1142" s="495" t="s">
        <v>1549</v>
      </c>
    </row>
    <row r="1143" spans="1:3" x14ac:dyDescent="0.2">
      <c r="A1143" s="495">
        <v>1142</v>
      </c>
      <c r="B1143" s="495" t="s">
        <v>1550</v>
      </c>
      <c r="C1143" s="495" t="s">
        <v>1551</v>
      </c>
    </row>
    <row r="1144" spans="1:3" x14ac:dyDescent="0.2">
      <c r="A1144" s="495">
        <v>1143</v>
      </c>
      <c r="B1144" s="495" t="s">
        <v>1552</v>
      </c>
      <c r="C1144" s="495" t="s">
        <v>1553</v>
      </c>
    </row>
    <row r="1145" spans="1:3" x14ac:dyDescent="0.2">
      <c r="A1145" s="495">
        <v>1144</v>
      </c>
      <c r="B1145" s="495" t="s">
        <v>1554</v>
      </c>
      <c r="C1145" s="495" t="s">
        <v>879</v>
      </c>
    </row>
    <row r="1146" spans="1:3" x14ac:dyDescent="0.2">
      <c r="A1146" s="495">
        <v>1145</v>
      </c>
      <c r="B1146" s="495" t="s">
        <v>880</v>
      </c>
      <c r="C1146" s="495" t="s">
        <v>881</v>
      </c>
    </row>
    <row r="1147" spans="1:3" x14ac:dyDescent="0.2">
      <c r="A1147" s="495">
        <v>1146</v>
      </c>
      <c r="B1147" s="495" t="s">
        <v>882</v>
      </c>
      <c r="C1147" s="495" t="s">
        <v>883</v>
      </c>
    </row>
    <row r="1148" spans="1:3" x14ac:dyDescent="0.2">
      <c r="A1148" s="495">
        <v>1147</v>
      </c>
      <c r="B1148" s="495" t="s">
        <v>884</v>
      </c>
      <c r="C1148" s="495" t="s">
        <v>885</v>
      </c>
    </row>
    <row r="1149" spans="1:3" x14ac:dyDescent="0.2">
      <c r="A1149" s="495">
        <v>1148</v>
      </c>
      <c r="B1149" s="495" t="s">
        <v>886</v>
      </c>
      <c r="C1149" s="495" t="s">
        <v>887</v>
      </c>
    </row>
    <row r="1150" spans="1:3" x14ac:dyDescent="0.2">
      <c r="A1150" s="495">
        <v>1149</v>
      </c>
      <c r="B1150" s="495" t="s">
        <v>888</v>
      </c>
      <c r="C1150" s="495" t="s">
        <v>889</v>
      </c>
    </row>
    <row r="1151" spans="1:3" x14ac:dyDescent="0.2">
      <c r="A1151" s="495">
        <v>1150</v>
      </c>
      <c r="B1151" s="495" t="s">
        <v>890</v>
      </c>
      <c r="C1151" s="495" t="s">
        <v>891</v>
      </c>
    </row>
    <row r="1152" spans="1:3" x14ac:dyDescent="0.2">
      <c r="A1152" s="495">
        <v>1151</v>
      </c>
      <c r="B1152" s="495" t="s">
        <v>892</v>
      </c>
      <c r="C1152" s="495" t="s">
        <v>893</v>
      </c>
    </row>
    <row r="1153" spans="1:3" x14ac:dyDescent="0.2">
      <c r="A1153" s="495">
        <v>1152</v>
      </c>
      <c r="B1153" s="495" t="s">
        <v>894</v>
      </c>
      <c r="C1153" s="495" t="s">
        <v>895</v>
      </c>
    </row>
    <row r="1154" spans="1:3" x14ac:dyDescent="0.2">
      <c r="A1154" s="495">
        <v>1153</v>
      </c>
      <c r="B1154" s="495" t="s">
        <v>896</v>
      </c>
      <c r="C1154" s="495" t="s">
        <v>897</v>
      </c>
    </row>
    <row r="1155" spans="1:3" x14ac:dyDescent="0.2">
      <c r="A1155" s="495">
        <v>1154</v>
      </c>
      <c r="B1155" s="495" t="s">
        <v>898</v>
      </c>
      <c r="C1155" s="495" t="s">
        <v>899</v>
      </c>
    </row>
    <row r="1156" spans="1:3" x14ac:dyDescent="0.2">
      <c r="A1156" s="495">
        <v>1155</v>
      </c>
      <c r="B1156" s="495" t="s">
        <v>900</v>
      </c>
      <c r="C1156" s="495" t="s">
        <v>901</v>
      </c>
    </row>
    <row r="1157" spans="1:3" x14ac:dyDescent="0.2">
      <c r="A1157" s="495">
        <v>1156</v>
      </c>
      <c r="B1157" s="495" t="s">
        <v>902</v>
      </c>
      <c r="C1157" s="495" t="s">
        <v>903</v>
      </c>
    </row>
    <row r="1158" spans="1:3" x14ac:dyDescent="0.2">
      <c r="A1158" s="495">
        <v>1157</v>
      </c>
      <c r="B1158" s="495" t="s">
        <v>904</v>
      </c>
      <c r="C1158" s="495" t="s">
        <v>905</v>
      </c>
    </row>
    <row r="1159" spans="1:3" x14ac:dyDescent="0.2">
      <c r="A1159" s="495">
        <v>1158</v>
      </c>
      <c r="B1159" s="495" t="s">
        <v>906</v>
      </c>
      <c r="C1159" s="495" t="s">
        <v>907</v>
      </c>
    </row>
    <row r="1160" spans="1:3" x14ac:dyDescent="0.2">
      <c r="A1160" s="495">
        <v>1159</v>
      </c>
      <c r="B1160" s="495" t="s">
        <v>908</v>
      </c>
      <c r="C1160" s="495" t="s">
        <v>909</v>
      </c>
    </row>
    <row r="1161" spans="1:3" x14ac:dyDescent="0.2">
      <c r="A1161" s="495">
        <v>1160</v>
      </c>
      <c r="B1161" s="495" t="s">
        <v>910</v>
      </c>
      <c r="C1161" s="495" t="s">
        <v>911</v>
      </c>
    </row>
    <row r="1162" spans="1:3" x14ac:dyDescent="0.2">
      <c r="A1162" s="495">
        <v>1161</v>
      </c>
      <c r="B1162" s="495" t="s">
        <v>912</v>
      </c>
      <c r="C1162" s="495" t="s">
        <v>913</v>
      </c>
    </row>
    <row r="1163" spans="1:3" x14ac:dyDescent="0.2">
      <c r="A1163" s="495">
        <v>1162</v>
      </c>
      <c r="B1163" s="495" t="s">
        <v>914</v>
      </c>
      <c r="C1163" s="495" t="s">
        <v>915</v>
      </c>
    </row>
    <row r="1164" spans="1:3" x14ac:dyDescent="0.2">
      <c r="A1164" s="495">
        <v>1163</v>
      </c>
      <c r="B1164" s="495" t="s">
        <v>916</v>
      </c>
      <c r="C1164" s="495" t="s">
        <v>917</v>
      </c>
    </row>
    <row r="1165" spans="1:3" x14ac:dyDescent="0.2">
      <c r="A1165" s="495">
        <v>1164</v>
      </c>
      <c r="B1165" s="495" t="s">
        <v>918</v>
      </c>
      <c r="C1165" s="495" t="s">
        <v>919</v>
      </c>
    </row>
    <row r="1166" spans="1:3" x14ac:dyDescent="0.2">
      <c r="A1166" s="495">
        <v>1165</v>
      </c>
      <c r="B1166" s="495" t="s">
        <v>920</v>
      </c>
      <c r="C1166" s="495" t="s">
        <v>921</v>
      </c>
    </row>
    <row r="1167" spans="1:3" x14ac:dyDescent="0.2">
      <c r="A1167" s="495">
        <v>1166</v>
      </c>
      <c r="B1167" s="495" t="s">
        <v>922</v>
      </c>
      <c r="C1167" s="495" t="s">
        <v>923</v>
      </c>
    </row>
    <row r="1168" spans="1:3" x14ac:dyDescent="0.2">
      <c r="A1168" s="495">
        <v>1167</v>
      </c>
      <c r="B1168" s="495" t="s">
        <v>924</v>
      </c>
      <c r="C1168" s="495" t="s">
        <v>2674</v>
      </c>
    </row>
    <row r="1169" spans="1:3" x14ac:dyDescent="0.2">
      <c r="A1169" s="495">
        <v>1168</v>
      </c>
      <c r="B1169" s="495" t="s">
        <v>2675</v>
      </c>
      <c r="C1169" s="495" t="s">
        <v>2676</v>
      </c>
    </row>
    <row r="1170" spans="1:3" x14ac:dyDescent="0.2">
      <c r="A1170" s="495">
        <v>1169</v>
      </c>
      <c r="B1170" s="495" t="s">
        <v>2677</v>
      </c>
      <c r="C1170" s="495" t="s">
        <v>2678</v>
      </c>
    </row>
    <row r="1171" spans="1:3" x14ac:dyDescent="0.2">
      <c r="A1171" s="495">
        <v>1170</v>
      </c>
      <c r="B1171" s="495" t="s">
        <v>2679</v>
      </c>
      <c r="C1171" s="495" t="s">
        <v>2680</v>
      </c>
    </row>
    <row r="1172" spans="1:3" x14ac:dyDescent="0.2">
      <c r="A1172" s="495">
        <v>1171</v>
      </c>
      <c r="B1172" s="495" t="s">
        <v>2681</v>
      </c>
      <c r="C1172" s="495" t="s">
        <v>2682</v>
      </c>
    </row>
    <row r="1173" spans="1:3" x14ac:dyDescent="0.2">
      <c r="A1173" s="495">
        <v>1172</v>
      </c>
      <c r="B1173" s="495" t="s">
        <v>2683</v>
      </c>
      <c r="C1173" s="495" t="s">
        <v>2684</v>
      </c>
    </row>
    <row r="1174" spans="1:3" x14ac:dyDescent="0.2">
      <c r="A1174" s="495">
        <v>1173</v>
      </c>
      <c r="B1174" s="495" t="s">
        <v>2685</v>
      </c>
      <c r="C1174" s="495" t="s">
        <v>2686</v>
      </c>
    </row>
    <row r="1175" spans="1:3" x14ac:dyDescent="0.2">
      <c r="A1175" s="495">
        <v>1174</v>
      </c>
      <c r="B1175" s="495" t="s">
        <v>2687</v>
      </c>
      <c r="C1175" s="495" t="s">
        <v>2688</v>
      </c>
    </row>
    <row r="1176" spans="1:3" x14ac:dyDescent="0.2">
      <c r="A1176" s="495">
        <v>1175</v>
      </c>
      <c r="B1176" s="495" t="s">
        <v>2689</v>
      </c>
      <c r="C1176" s="495" t="s">
        <v>2690</v>
      </c>
    </row>
    <row r="1177" spans="1:3" x14ac:dyDescent="0.2">
      <c r="A1177" s="495">
        <v>1176</v>
      </c>
      <c r="B1177" s="495" t="s">
        <v>2691</v>
      </c>
      <c r="C1177" s="495" t="s">
        <v>2692</v>
      </c>
    </row>
    <row r="1178" spans="1:3" x14ac:dyDescent="0.2">
      <c r="A1178" s="495">
        <v>1177</v>
      </c>
      <c r="B1178" s="495" t="s">
        <v>2693</v>
      </c>
      <c r="C1178" s="495" t="s">
        <v>2694</v>
      </c>
    </row>
    <row r="1179" spans="1:3" x14ac:dyDescent="0.2">
      <c r="A1179" s="495">
        <v>1178</v>
      </c>
      <c r="B1179" s="495" t="s">
        <v>2695</v>
      </c>
      <c r="C1179" s="495" t="s">
        <v>793</v>
      </c>
    </row>
    <row r="1180" spans="1:3" x14ac:dyDescent="0.2">
      <c r="A1180" s="495">
        <v>1179</v>
      </c>
      <c r="B1180" s="495" t="s">
        <v>794</v>
      </c>
      <c r="C1180" s="495" t="s">
        <v>795</v>
      </c>
    </row>
    <row r="1181" spans="1:3" x14ac:dyDescent="0.2">
      <c r="A1181" s="495">
        <v>1180</v>
      </c>
      <c r="B1181" s="495" t="s">
        <v>796</v>
      </c>
      <c r="C1181" s="495" t="s">
        <v>797</v>
      </c>
    </row>
    <row r="1182" spans="1:3" x14ac:dyDescent="0.2">
      <c r="A1182" s="495">
        <v>1181</v>
      </c>
      <c r="B1182" s="495" t="s">
        <v>798</v>
      </c>
      <c r="C1182" s="495" t="s">
        <v>799</v>
      </c>
    </row>
    <row r="1183" spans="1:3" x14ac:dyDescent="0.2">
      <c r="A1183" s="495">
        <v>1182</v>
      </c>
      <c r="B1183" s="495" t="s">
        <v>800</v>
      </c>
      <c r="C1183" s="495" t="s">
        <v>801</v>
      </c>
    </row>
    <row r="1184" spans="1:3" x14ac:dyDescent="0.2">
      <c r="A1184" s="495">
        <v>1183</v>
      </c>
      <c r="B1184" s="495" t="s">
        <v>802</v>
      </c>
      <c r="C1184" s="495" t="s">
        <v>803</v>
      </c>
    </row>
    <row r="1185" spans="1:3" x14ac:dyDescent="0.2">
      <c r="A1185" s="495">
        <v>1184</v>
      </c>
      <c r="B1185" s="495" t="s">
        <v>804</v>
      </c>
      <c r="C1185" s="495" t="s">
        <v>805</v>
      </c>
    </row>
    <row r="1186" spans="1:3" x14ac:dyDescent="0.2">
      <c r="A1186" s="495">
        <v>1185</v>
      </c>
      <c r="B1186" s="495" t="s">
        <v>806</v>
      </c>
      <c r="C1186" s="495" t="s">
        <v>807</v>
      </c>
    </row>
    <row r="1187" spans="1:3" x14ac:dyDescent="0.2">
      <c r="A1187" s="495">
        <v>1186</v>
      </c>
      <c r="B1187" s="495" t="s">
        <v>808</v>
      </c>
      <c r="C1187" s="495" t="s">
        <v>809</v>
      </c>
    </row>
    <row r="1188" spans="1:3" x14ac:dyDescent="0.2">
      <c r="A1188" s="495">
        <v>1187</v>
      </c>
      <c r="B1188" s="495" t="s">
        <v>810</v>
      </c>
      <c r="C1188" s="495" t="s">
        <v>811</v>
      </c>
    </row>
    <row r="1189" spans="1:3" x14ac:dyDescent="0.2">
      <c r="A1189" s="495">
        <v>1188</v>
      </c>
      <c r="B1189" s="495" t="s">
        <v>812</v>
      </c>
      <c r="C1189" s="495" t="s">
        <v>813</v>
      </c>
    </row>
    <row r="1190" spans="1:3" x14ac:dyDescent="0.2">
      <c r="A1190" s="495">
        <v>1189</v>
      </c>
      <c r="B1190" s="495" t="s">
        <v>814</v>
      </c>
      <c r="C1190" s="495" t="s">
        <v>815</v>
      </c>
    </row>
    <row r="1191" spans="1:3" x14ac:dyDescent="0.2">
      <c r="A1191" s="495">
        <v>1190</v>
      </c>
      <c r="B1191" s="495" t="s">
        <v>816</v>
      </c>
      <c r="C1191" s="495" t="s">
        <v>817</v>
      </c>
    </row>
    <row r="1192" spans="1:3" x14ac:dyDescent="0.2">
      <c r="A1192" s="495">
        <v>1191</v>
      </c>
      <c r="B1192" s="495" t="s">
        <v>818</v>
      </c>
      <c r="C1192" s="495" t="s">
        <v>819</v>
      </c>
    </row>
    <row r="1193" spans="1:3" x14ac:dyDescent="0.2">
      <c r="A1193" s="495">
        <v>1192</v>
      </c>
      <c r="B1193" s="495" t="s">
        <v>820</v>
      </c>
      <c r="C1193" s="495" t="s">
        <v>821</v>
      </c>
    </row>
    <row r="1194" spans="1:3" x14ac:dyDescent="0.2">
      <c r="A1194" s="495">
        <v>1193</v>
      </c>
      <c r="B1194" s="495" t="s">
        <v>822</v>
      </c>
      <c r="C1194" s="495" t="s">
        <v>823</v>
      </c>
    </row>
    <row r="1195" spans="1:3" x14ac:dyDescent="0.2">
      <c r="A1195" s="495">
        <v>1194</v>
      </c>
      <c r="B1195" s="495" t="s">
        <v>824</v>
      </c>
      <c r="C1195" s="495" t="s">
        <v>2666</v>
      </c>
    </row>
    <row r="1196" spans="1:3" x14ac:dyDescent="0.2">
      <c r="A1196" s="495">
        <v>1195</v>
      </c>
      <c r="B1196" s="495" t="s">
        <v>2667</v>
      </c>
      <c r="C1196" s="495" t="s">
        <v>2668</v>
      </c>
    </row>
    <row r="1197" spans="1:3" x14ac:dyDescent="0.2">
      <c r="A1197" s="495">
        <v>1196</v>
      </c>
      <c r="B1197" s="495" t="s">
        <v>2669</v>
      </c>
      <c r="C1197" s="495" t="s">
        <v>2670</v>
      </c>
    </row>
    <row r="1198" spans="1:3" x14ac:dyDescent="0.2">
      <c r="A1198" s="495">
        <v>1197</v>
      </c>
      <c r="B1198" s="495" t="s">
        <v>2671</v>
      </c>
      <c r="C1198" s="495" t="s">
        <v>2672</v>
      </c>
    </row>
    <row r="1199" spans="1:3" x14ac:dyDescent="0.2">
      <c r="A1199" s="495">
        <v>1198</v>
      </c>
      <c r="B1199" s="495" t="s">
        <v>2673</v>
      </c>
      <c r="C1199" s="495" t="s">
        <v>2481</v>
      </c>
    </row>
    <row r="1200" spans="1:3" x14ac:dyDescent="0.2">
      <c r="A1200" s="495">
        <v>1199</v>
      </c>
      <c r="B1200" s="495" t="s">
        <v>2482</v>
      </c>
      <c r="C1200" s="495" t="s">
        <v>2483</v>
      </c>
    </row>
    <row r="1201" spans="1:3" x14ac:dyDescent="0.2">
      <c r="A1201" s="495">
        <v>1200</v>
      </c>
      <c r="B1201" s="495" t="s">
        <v>2484</v>
      </c>
      <c r="C1201" s="495" t="s">
        <v>2483</v>
      </c>
    </row>
    <row r="1202" spans="1:3" x14ac:dyDescent="0.2">
      <c r="A1202" s="495">
        <v>1201</v>
      </c>
      <c r="B1202" s="495" t="s">
        <v>2485</v>
      </c>
      <c r="C1202" s="495" t="s">
        <v>2486</v>
      </c>
    </row>
    <row r="1203" spans="1:3" x14ac:dyDescent="0.2">
      <c r="A1203" s="495">
        <v>1202</v>
      </c>
      <c r="B1203" s="495" t="s">
        <v>2487</v>
      </c>
      <c r="C1203" s="495" t="s">
        <v>1446</v>
      </c>
    </row>
    <row r="1204" spans="1:3" x14ac:dyDescent="0.2">
      <c r="A1204" s="495">
        <v>1203</v>
      </c>
      <c r="B1204" s="495" t="s">
        <v>1447</v>
      </c>
      <c r="C1204" s="495" t="s">
        <v>22</v>
      </c>
    </row>
    <row r="1205" spans="1:3" x14ac:dyDescent="0.2">
      <c r="A1205" s="495">
        <v>1204</v>
      </c>
      <c r="B1205" s="495" t="s">
        <v>23</v>
      </c>
      <c r="C1205" s="495" t="s">
        <v>24</v>
      </c>
    </row>
    <row r="1206" spans="1:3" x14ac:dyDescent="0.2">
      <c r="A1206" s="495">
        <v>1205</v>
      </c>
      <c r="B1206" s="495" t="s">
        <v>25</v>
      </c>
      <c r="C1206" s="495" t="s">
        <v>26</v>
      </c>
    </row>
    <row r="1207" spans="1:3" x14ac:dyDescent="0.2">
      <c r="A1207" s="495">
        <v>1206</v>
      </c>
      <c r="B1207" s="495" t="s">
        <v>27</v>
      </c>
      <c r="C1207" s="495" t="s">
        <v>28</v>
      </c>
    </row>
    <row r="1208" spans="1:3" x14ac:dyDescent="0.2">
      <c r="A1208" s="495">
        <v>1207</v>
      </c>
      <c r="B1208" s="495" t="s">
        <v>29</v>
      </c>
      <c r="C1208" s="495" t="s">
        <v>30</v>
      </c>
    </row>
    <row r="1209" spans="1:3" x14ac:dyDescent="0.2">
      <c r="A1209" s="495">
        <v>1208</v>
      </c>
      <c r="B1209" s="495" t="s">
        <v>31</v>
      </c>
      <c r="C1209" s="495" t="s">
        <v>32</v>
      </c>
    </row>
    <row r="1210" spans="1:3" x14ac:dyDescent="0.2">
      <c r="A1210" s="495">
        <v>1209</v>
      </c>
      <c r="B1210" s="495" t="s">
        <v>33</v>
      </c>
      <c r="C1210" s="495" t="s">
        <v>34</v>
      </c>
    </row>
    <row r="1211" spans="1:3" x14ac:dyDescent="0.2">
      <c r="A1211" s="495">
        <v>1210</v>
      </c>
      <c r="B1211" s="495" t="s">
        <v>35</v>
      </c>
      <c r="C1211" s="495" t="s">
        <v>36</v>
      </c>
    </row>
    <row r="1212" spans="1:3" x14ac:dyDescent="0.2">
      <c r="A1212" s="495">
        <v>1211</v>
      </c>
      <c r="B1212" s="495" t="s">
        <v>37</v>
      </c>
      <c r="C1212" s="495" t="s">
        <v>38</v>
      </c>
    </row>
    <row r="1213" spans="1:3" x14ac:dyDescent="0.2">
      <c r="A1213" s="495">
        <v>1212</v>
      </c>
      <c r="B1213" s="495" t="s">
        <v>39</v>
      </c>
      <c r="C1213" s="495" t="s">
        <v>40</v>
      </c>
    </row>
    <row r="1214" spans="1:3" x14ac:dyDescent="0.2">
      <c r="A1214" s="495">
        <v>1213</v>
      </c>
      <c r="B1214" s="495" t="s">
        <v>41</v>
      </c>
      <c r="C1214" s="495" t="s">
        <v>42</v>
      </c>
    </row>
    <row r="1215" spans="1:3" x14ac:dyDescent="0.2">
      <c r="A1215" s="495">
        <v>1214</v>
      </c>
      <c r="B1215" s="495" t="s">
        <v>43</v>
      </c>
      <c r="C1215" s="495" t="s">
        <v>44</v>
      </c>
    </row>
    <row r="1216" spans="1:3" x14ac:dyDescent="0.2">
      <c r="A1216" s="495">
        <v>1215</v>
      </c>
      <c r="B1216" s="495" t="s">
        <v>45</v>
      </c>
      <c r="C1216" s="495" t="s">
        <v>46</v>
      </c>
    </row>
    <row r="1217" spans="1:3" x14ac:dyDescent="0.2">
      <c r="A1217" s="495">
        <v>1216</v>
      </c>
      <c r="B1217" s="495" t="s">
        <v>47</v>
      </c>
      <c r="C1217" s="495" t="s">
        <v>925</v>
      </c>
    </row>
    <row r="1218" spans="1:3" x14ac:dyDescent="0.2">
      <c r="A1218" s="495">
        <v>1217</v>
      </c>
      <c r="B1218" s="495" t="s">
        <v>926</v>
      </c>
      <c r="C1218" s="495" t="s">
        <v>927</v>
      </c>
    </row>
    <row r="1219" spans="1:3" x14ac:dyDescent="0.2">
      <c r="A1219" s="495">
        <v>1218</v>
      </c>
      <c r="B1219" s="495" t="s">
        <v>928</v>
      </c>
      <c r="C1219" s="495" t="s">
        <v>929</v>
      </c>
    </row>
    <row r="1220" spans="1:3" x14ac:dyDescent="0.2">
      <c r="A1220" s="495">
        <v>1219</v>
      </c>
      <c r="B1220" s="495" t="s">
        <v>930</v>
      </c>
      <c r="C1220" s="495" t="s">
        <v>931</v>
      </c>
    </row>
    <row r="1221" spans="1:3" x14ac:dyDescent="0.2">
      <c r="A1221" s="495">
        <v>1220</v>
      </c>
      <c r="B1221" s="495" t="s">
        <v>932</v>
      </c>
      <c r="C1221" s="495" t="s">
        <v>933</v>
      </c>
    </row>
    <row r="1222" spans="1:3" x14ac:dyDescent="0.2">
      <c r="A1222" s="495">
        <v>1221</v>
      </c>
      <c r="B1222" s="495" t="s">
        <v>934</v>
      </c>
      <c r="C1222" s="495" t="s">
        <v>935</v>
      </c>
    </row>
    <row r="1223" spans="1:3" x14ac:dyDescent="0.2">
      <c r="A1223" s="495">
        <v>1222</v>
      </c>
      <c r="B1223" s="495" t="s">
        <v>936</v>
      </c>
      <c r="C1223" s="495" t="s">
        <v>937</v>
      </c>
    </row>
    <row r="1224" spans="1:3" x14ac:dyDescent="0.2">
      <c r="A1224" s="495">
        <v>1223</v>
      </c>
      <c r="B1224" s="495" t="s">
        <v>938</v>
      </c>
      <c r="C1224" s="495" t="s">
        <v>939</v>
      </c>
    </row>
    <row r="1225" spans="1:3" x14ac:dyDescent="0.2">
      <c r="A1225" s="495">
        <v>1224</v>
      </c>
      <c r="B1225" s="495" t="s">
        <v>940</v>
      </c>
      <c r="C1225" s="495" t="s">
        <v>941</v>
      </c>
    </row>
    <row r="1226" spans="1:3" x14ac:dyDescent="0.2">
      <c r="A1226" s="495">
        <v>1225</v>
      </c>
      <c r="B1226" s="495" t="s">
        <v>942</v>
      </c>
      <c r="C1226" s="495" t="s">
        <v>943</v>
      </c>
    </row>
    <row r="1227" spans="1:3" x14ac:dyDescent="0.2">
      <c r="A1227" s="495">
        <v>1226</v>
      </c>
      <c r="B1227" s="495" t="s">
        <v>944</v>
      </c>
      <c r="C1227" s="495" t="s">
        <v>945</v>
      </c>
    </row>
    <row r="1228" spans="1:3" x14ac:dyDescent="0.2">
      <c r="A1228" s="495">
        <v>1227</v>
      </c>
      <c r="B1228" s="495" t="s">
        <v>946</v>
      </c>
      <c r="C1228" s="495" t="s">
        <v>947</v>
      </c>
    </row>
    <row r="1229" spans="1:3" x14ac:dyDescent="0.2">
      <c r="A1229" s="495">
        <v>1228</v>
      </c>
      <c r="B1229" s="495" t="s">
        <v>948</v>
      </c>
      <c r="C1229" s="495" t="s">
        <v>949</v>
      </c>
    </row>
    <row r="1230" spans="1:3" x14ac:dyDescent="0.2">
      <c r="A1230" s="495">
        <v>1229</v>
      </c>
      <c r="B1230" s="495" t="s">
        <v>950</v>
      </c>
      <c r="C1230" s="495" t="s">
        <v>951</v>
      </c>
    </row>
    <row r="1231" spans="1:3" x14ac:dyDescent="0.2">
      <c r="A1231" s="495">
        <v>1230</v>
      </c>
      <c r="B1231" s="495" t="s">
        <v>952</v>
      </c>
      <c r="C1231" s="495" t="s">
        <v>953</v>
      </c>
    </row>
    <row r="1232" spans="1:3" x14ac:dyDescent="0.2">
      <c r="A1232" s="495">
        <v>1231</v>
      </c>
      <c r="B1232" s="495" t="s">
        <v>954</v>
      </c>
      <c r="C1232" s="495" t="s">
        <v>955</v>
      </c>
    </row>
    <row r="1233" spans="1:3" x14ac:dyDescent="0.2">
      <c r="A1233" s="495">
        <v>1232</v>
      </c>
      <c r="B1233" s="495" t="s">
        <v>956</v>
      </c>
      <c r="C1233" s="495" t="s">
        <v>957</v>
      </c>
    </row>
    <row r="1234" spans="1:3" x14ac:dyDescent="0.2">
      <c r="A1234" s="495">
        <v>1233</v>
      </c>
      <c r="B1234" s="495" t="s">
        <v>958</v>
      </c>
      <c r="C1234" s="495" t="s">
        <v>959</v>
      </c>
    </row>
    <row r="1235" spans="1:3" x14ac:dyDescent="0.2">
      <c r="A1235" s="495">
        <v>1234</v>
      </c>
      <c r="B1235" s="495" t="s">
        <v>960</v>
      </c>
      <c r="C1235" s="495" t="s">
        <v>961</v>
      </c>
    </row>
    <row r="1236" spans="1:3" x14ac:dyDescent="0.2">
      <c r="A1236" s="495">
        <v>1235</v>
      </c>
      <c r="B1236" s="495" t="s">
        <v>962</v>
      </c>
      <c r="C1236" s="495" t="s">
        <v>963</v>
      </c>
    </row>
    <row r="1237" spans="1:3" x14ac:dyDescent="0.2">
      <c r="A1237" s="495">
        <v>1236</v>
      </c>
      <c r="B1237" s="495" t="s">
        <v>964</v>
      </c>
      <c r="C1237" s="495" t="s">
        <v>1555</v>
      </c>
    </row>
    <row r="1238" spans="1:3" x14ac:dyDescent="0.2">
      <c r="A1238" s="495">
        <v>1237</v>
      </c>
      <c r="B1238" s="495" t="s">
        <v>1556</v>
      </c>
      <c r="C1238" s="495" t="s">
        <v>1557</v>
      </c>
    </row>
    <row r="1239" spans="1:3" x14ac:dyDescent="0.2">
      <c r="A1239" s="495">
        <v>1238</v>
      </c>
      <c r="B1239" s="495" t="s">
        <v>1558</v>
      </c>
      <c r="C1239" s="495" t="s">
        <v>1559</v>
      </c>
    </row>
    <row r="1240" spans="1:3" x14ac:dyDescent="0.2">
      <c r="A1240" s="495">
        <v>1239</v>
      </c>
      <c r="B1240" s="495" t="s">
        <v>1560</v>
      </c>
      <c r="C1240" s="495" t="s">
        <v>0</v>
      </c>
    </row>
    <row r="1241" spans="1:3" x14ac:dyDescent="0.2">
      <c r="A1241" s="495">
        <v>1240</v>
      </c>
      <c r="B1241" s="495" t="s">
        <v>1</v>
      </c>
      <c r="C1241" s="495" t="s">
        <v>2</v>
      </c>
    </row>
    <row r="1242" spans="1:3" x14ac:dyDescent="0.2">
      <c r="A1242" s="495">
        <v>1241</v>
      </c>
      <c r="B1242" s="495" t="s">
        <v>3</v>
      </c>
      <c r="C1242" s="495" t="s">
        <v>4</v>
      </c>
    </row>
    <row r="1243" spans="1:3" x14ac:dyDescent="0.2">
      <c r="A1243" s="495">
        <v>1242</v>
      </c>
      <c r="B1243" s="495" t="s">
        <v>5</v>
      </c>
      <c r="C1243" s="495" t="s">
        <v>6</v>
      </c>
    </row>
    <row r="1244" spans="1:3" x14ac:dyDescent="0.2">
      <c r="A1244" s="495">
        <v>1243</v>
      </c>
      <c r="B1244" s="495" t="s">
        <v>7</v>
      </c>
      <c r="C1244" s="495" t="s">
        <v>8</v>
      </c>
    </row>
    <row r="1245" spans="1:3" x14ac:dyDescent="0.2">
      <c r="A1245" s="495">
        <v>1244</v>
      </c>
      <c r="B1245" s="495" t="s">
        <v>9</v>
      </c>
      <c r="C1245" s="495" t="s">
        <v>10</v>
      </c>
    </row>
    <row r="1246" spans="1:3" x14ac:dyDescent="0.2">
      <c r="A1246" s="495">
        <v>1245</v>
      </c>
      <c r="B1246" s="495" t="s">
        <v>11</v>
      </c>
      <c r="C1246" s="495" t="s">
        <v>12</v>
      </c>
    </row>
    <row r="1247" spans="1:3" x14ac:dyDescent="0.2">
      <c r="A1247" s="495">
        <v>1246</v>
      </c>
      <c r="B1247" s="495" t="s">
        <v>13</v>
      </c>
      <c r="C1247" s="495" t="s">
        <v>14</v>
      </c>
    </row>
    <row r="1248" spans="1:3" x14ac:dyDescent="0.2">
      <c r="A1248" s="495">
        <v>1247</v>
      </c>
      <c r="B1248" s="495" t="s">
        <v>15</v>
      </c>
      <c r="C1248" s="495" t="s">
        <v>16</v>
      </c>
    </row>
    <row r="1249" spans="1:3" x14ac:dyDescent="0.2">
      <c r="A1249" s="495">
        <v>1248</v>
      </c>
      <c r="B1249" s="495" t="s">
        <v>17</v>
      </c>
      <c r="C1249" s="495" t="s">
        <v>1810</v>
      </c>
    </row>
    <row r="1250" spans="1:3" x14ac:dyDescent="0.2">
      <c r="A1250" s="495">
        <v>1249</v>
      </c>
      <c r="B1250" s="495" t="s">
        <v>1811</v>
      </c>
      <c r="C1250" s="495" t="s">
        <v>1812</v>
      </c>
    </row>
    <row r="1251" spans="1:3" x14ac:dyDescent="0.2">
      <c r="A1251" s="495">
        <v>1250</v>
      </c>
      <c r="B1251" s="495" t="s">
        <v>1813</v>
      </c>
      <c r="C1251" s="495" t="s">
        <v>1814</v>
      </c>
    </row>
    <row r="1252" spans="1:3" x14ac:dyDescent="0.2">
      <c r="A1252" s="495">
        <v>1251</v>
      </c>
      <c r="B1252" s="495" t="s">
        <v>1815</v>
      </c>
      <c r="C1252" s="495" t="s">
        <v>1816</v>
      </c>
    </row>
    <row r="1253" spans="1:3" x14ac:dyDescent="0.2">
      <c r="A1253" s="495">
        <v>1252</v>
      </c>
      <c r="B1253" s="495" t="s">
        <v>1817</v>
      </c>
      <c r="C1253" s="495" t="s">
        <v>1818</v>
      </c>
    </row>
    <row r="1254" spans="1:3" x14ac:dyDescent="0.2">
      <c r="A1254" s="495">
        <v>1253</v>
      </c>
      <c r="B1254" s="495" t="s">
        <v>1819</v>
      </c>
      <c r="C1254" s="495" t="s">
        <v>1820</v>
      </c>
    </row>
    <row r="1255" spans="1:3" x14ac:dyDescent="0.2">
      <c r="A1255" s="495">
        <v>1254</v>
      </c>
      <c r="B1255" s="495" t="s">
        <v>1821</v>
      </c>
      <c r="C1255" s="495" t="s">
        <v>1822</v>
      </c>
    </row>
    <row r="1256" spans="1:3" x14ac:dyDescent="0.2">
      <c r="A1256" s="495">
        <v>1255</v>
      </c>
      <c r="B1256" s="495" t="s">
        <v>1823</v>
      </c>
      <c r="C1256" s="495" t="s">
        <v>1824</v>
      </c>
    </row>
    <row r="1257" spans="1:3" x14ac:dyDescent="0.2">
      <c r="A1257" s="495">
        <v>1256</v>
      </c>
      <c r="B1257" s="495" t="s">
        <v>1825</v>
      </c>
      <c r="C1257" s="495" t="s">
        <v>1826</v>
      </c>
    </row>
    <row r="1258" spans="1:3" x14ac:dyDescent="0.2">
      <c r="A1258" s="495">
        <v>1257</v>
      </c>
      <c r="B1258" s="495" t="s">
        <v>1827</v>
      </c>
      <c r="C1258" s="495" t="s">
        <v>1828</v>
      </c>
    </row>
    <row r="1259" spans="1:3" x14ac:dyDescent="0.2">
      <c r="A1259" s="495">
        <v>1258</v>
      </c>
      <c r="B1259" s="495" t="s">
        <v>1829</v>
      </c>
      <c r="C1259" s="495" t="s">
        <v>1830</v>
      </c>
    </row>
    <row r="1260" spans="1:3" x14ac:dyDescent="0.2">
      <c r="A1260" s="495">
        <v>1259</v>
      </c>
      <c r="B1260" s="495" t="s">
        <v>1831</v>
      </c>
      <c r="C1260" s="495" t="s">
        <v>1832</v>
      </c>
    </row>
    <row r="1261" spans="1:3" x14ac:dyDescent="0.2">
      <c r="A1261" s="495">
        <v>1260</v>
      </c>
      <c r="B1261" s="495" t="s">
        <v>1833</v>
      </c>
      <c r="C1261" s="495" t="s">
        <v>2793</v>
      </c>
    </row>
    <row r="1262" spans="1:3" x14ac:dyDescent="0.2">
      <c r="A1262" s="495">
        <v>1261</v>
      </c>
      <c r="B1262" s="495" t="s">
        <v>2794</v>
      </c>
      <c r="C1262" s="495" t="s">
        <v>2795</v>
      </c>
    </row>
    <row r="1263" spans="1:3" x14ac:dyDescent="0.2">
      <c r="A1263" s="495">
        <v>1262</v>
      </c>
      <c r="B1263" s="495" t="s">
        <v>2796</v>
      </c>
      <c r="C1263" s="495" t="s">
        <v>2797</v>
      </c>
    </row>
    <row r="1264" spans="1:3" x14ac:dyDescent="0.2">
      <c r="A1264" s="495">
        <v>1263</v>
      </c>
      <c r="B1264" s="495" t="s">
        <v>2798</v>
      </c>
      <c r="C1264" s="495" t="s">
        <v>2799</v>
      </c>
    </row>
    <row r="1265" spans="1:3" x14ac:dyDescent="0.2">
      <c r="A1265" s="495">
        <v>1264</v>
      </c>
      <c r="B1265" s="495" t="s">
        <v>2800</v>
      </c>
      <c r="C1265" s="495" t="s">
        <v>2801</v>
      </c>
    </row>
    <row r="1266" spans="1:3" x14ac:dyDescent="0.2">
      <c r="A1266" s="495">
        <v>1265</v>
      </c>
      <c r="B1266" s="495" t="s">
        <v>2802</v>
      </c>
      <c r="C1266" s="495" t="s">
        <v>2803</v>
      </c>
    </row>
    <row r="1267" spans="1:3" x14ac:dyDescent="0.2">
      <c r="A1267" s="495">
        <v>1266</v>
      </c>
      <c r="B1267" s="495" t="s">
        <v>2804</v>
      </c>
      <c r="C1267" s="495" t="s">
        <v>2805</v>
      </c>
    </row>
    <row r="1268" spans="1:3" x14ac:dyDescent="0.2">
      <c r="A1268" s="495">
        <v>1267</v>
      </c>
      <c r="B1268" s="495" t="s">
        <v>2806</v>
      </c>
      <c r="C1268" s="495" t="s">
        <v>2807</v>
      </c>
    </row>
    <row r="1269" spans="1:3" x14ac:dyDescent="0.2">
      <c r="A1269" s="495">
        <v>1268</v>
      </c>
      <c r="B1269" s="495" t="s">
        <v>2808</v>
      </c>
      <c r="C1269" s="495" t="s">
        <v>2809</v>
      </c>
    </row>
    <row r="1270" spans="1:3" x14ac:dyDescent="0.2">
      <c r="A1270" s="495">
        <v>1269</v>
      </c>
      <c r="B1270" s="495" t="s">
        <v>2810</v>
      </c>
      <c r="C1270" s="495" t="s">
        <v>2811</v>
      </c>
    </row>
    <row r="1271" spans="1:3" x14ac:dyDescent="0.2">
      <c r="A1271" s="495">
        <v>1270</v>
      </c>
      <c r="B1271" s="495" t="s">
        <v>2812</v>
      </c>
      <c r="C1271" s="495" t="s">
        <v>2813</v>
      </c>
    </row>
    <row r="1272" spans="1:3" x14ac:dyDescent="0.2">
      <c r="A1272" s="495">
        <v>1271</v>
      </c>
      <c r="B1272" s="495" t="s">
        <v>2814</v>
      </c>
      <c r="C1272" s="495" t="s">
        <v>2815</v>
      </c>
    </row>
    <row r="1273" spans="1:3" x14ac:dyDescent="0.2">
      <c r="A1273" s="495">
        <v>1272</v>
      </c>
      <c r="B1273" s="495" t="s">
        <v>2816</v>
      </c>
      <c r="C1273" s="495" t="s">
        <v>2817</v>
      </c>
    </row>
    <row r="1274" spans="1:3" x14ac:dyDescent="0.2">
      <c r="A1274" s="495">
        <v>1273</v>
      </c>
      <c r="B1274" s="495" t="s">
        <v>2818</v>
      </c>
      <c r="C1274" s="495" t="s">
        <v>2819</v>
      </c>
    </row>
    <row r="1275" spans="1:3" x14ac:dyDescent="0.2">
      <c r="A1275" s="495">
        <v>1274</v>
      </c>
      <c r="B1275" s="495" t="s">
        <v>2820</v>
      </c>
      <c r="C1275" s="495" t="s">
        <v>2821</v>
      </c>
    </row>
    <row r="1276" spans="1:3" x14ac:dyDescent="0.2">
      <c r="A1276" s="495">
        <v>1275</v>
      </c>
      <c r="B1276" s="495" t="s">
        <v>2822</v>
      </c>
      <c r="C1276" s="495" t="s">
        <v>48</v>
      </c>
    </row>
    <row r="1277" spans="1:3" x14ac:dyDescent="0.2">
      <c r="A1277" s="495">
        <v>1276</v>
      </c>
      <c r="B1277" s="495" t="s">
        <v>49</v>
      </c>
      <c r="C1277" s="495" t="s">
        <v>50</v>
      </c>
    </row>
    <row r="1278" spans="1:3" x14ac:dyDescent="0.2">
      <c r="A1278" s="495">
        <v>1277</v>
      </c>
      <c r="B1278" s="495" t="s">
        <v>51</v>
      </c>
      <c r="C1278" s="495" t="s">
        <v>52</v>
      </c>
    </row>
    <row r="1279" spans="1:3" x14ac:dyDescent="0.2">
      <c r="A1279" s="495">
        <v>1278</v>
      </c>
      <c r="B1279" s="495" t="s">
        <v>53</v>
      </c>
      <c r="C1279" s="495" t="s">
        <v>54</v>
      </c>
    </row>
    <row r="1280" spans="1:3" x14ac:dyDescent="0.2">
      <c r="A1280" s="495">
        <v>1279</v>
      </c>
      <c r="B1280" s="495" t="s">
        <v>55</v>
      </c>
      <c r="C1280" s="495" t="s">
        <v>56</v>
      </c>
    </row>
    <row r="1281" spans="1:3" x14ac:dyDescent="0.2">
      <c r="A1281" s="495">
        <v>1280</v>
      </c>
      <c r="B1281" s="495" t="s">
        <v>57</v>
      </c>
      <c r="C1281" s="495" t="s">
        <v>58</v>
      </c>
    </row>
    <row r="1282" spans="1:3" x14ac:dyDescent="0.2">
      <c r="A1282" s="495">
        <v>1281</v>
      </c>
      <c r="B1282" s="495" t="s">
        <v>59</v>
      </c>
      <c r="C1282" s="495" t="s">
        <v>60</v>
      </c>
    </row>
    <row r="1283" spans="1:3" x14ac:dyDescent="0.2">
      <c r="A1283" s="495">
        <v>1282</v>
      </c>
      <c r="B1283" s="495" t="s">
        <v>61</v>
      </c>
      <c r="C1283" s="495" t="s">
        <v>62</v>
      </c>
    </row>
    <row r="1284" spans="1:3" x14ac:dyDescent="0.2">
      <c r="A1284" s="495">
        <v>1283</v>
      </c>
      <c r="B1284" s="495" t="s">
        <v>63</v>
      </c>
      <c r="C1284" s="495" t="s">
        <v>64</v>
      </c>
    </row>
    <row r="1285" spans="1:3" x14ac:dyDescent="0.2">
      <c r="A1285" s="495">
        <v>1284</v>
      </c>
      <c r="B1285" s="495" t="s">
        <v>65</v>
      </c>
      <c r="C1285" s="495" t="s">
        <v>66</v>
      </c>
    </row>
    <row r="1286" spans="1:3" x14ac:dyDescent="0.2">
      <c r="A1286" s="495">
        <v>1285</v>
      </c>
      <c r="B1286" s="495" t="s">
        <v>67</v>
      </c>
      <c r="C1286" s="495" t="s">
        <v>68</v>
      </c>
    </row>
    <row r="1287" spans="1:3" x14ac:dyDescent="0.2">
      <c r="A1287" s="495">
        <v>1286</v>
      </c>
      <c r="B1287" s="495" t="s">
        <v>69</v>
      </c>
      <c r="C1287" s="495" t="s">
        <v>70</v>
      </c>
    </row>
    <row r="1288" spans="1:3" x14ac:dyDescent="0.2">
      <c r="A1288" s="495">
        <v>1287</v>
      </c>
      <c r="B1288" s="495" t="s">
        <v>71</v>
      </c>
      <c r="C1288" s="495" t="s">
        <v>72</v>
      </c>
    </row>
    <row r="1289" spans="1:3" x14ac:dyDescent="0.2">
      <c r="A1289" s="495">
        <v>1288</v>
      </c>
      <c r="B1289" s="495" t="s">
        <v>73</v>
      </c>
      <c r="C1289" s="495" t="s">
        <v>74</v>
      </c>
    </row>
    <row r="1290" spans="1:3" x14ac:dyDescent="0.2">
      <c r="A1290" s="495">
        <v>1289</v>
      </c>
      <c r="B1290" s="495" t="s">
        <v>75</v>
      </c>
      <c r="C1290" s="495" t="s">
        <v>76</v>
      </c>
    </row>
    <row r="1291" spans="1:3" x14ac:dyDescent="0.2">
      <c r="A1291" s="495">
        <v>1290</v>
      </c>
      <c r="B1291" s="495" t="s">
        <v>77</v>
      </c>
      <c r="C1291" s="495" t="s">
        <v>78</v>
      </c>
    </row>
    <row r="1292" spans="1:3" x14ac:dyDescent="0.2">
      <c r="A1292" s="495">
        <v>1291</v>
      </c>
      <c r="B1292" s="495" t="s">
        <v>79</v>
      </c>
      <c r="C1292" s="495" t="s">
        <v>80</v>
      </c>
    </row>
    <row r="1293" spans="1:3" x14ac:dyDescent="0.2">
      <c r="A1293" s="495">
        <v>1292</v>
      </c>
      <c r="B1293" s="495" t="s">
        <v>81</v>
      </c>
      <c r="C1293" s="495" t="s">
        <v>82</v>
      </c>
    </row>
    <row r="1294" spans="1:3" x14ac:dyDescent="0.2">
      <c r="A1294" s="495">
        <v>1293</v>
      </c>
      <c r="B1294" s="495" t="s">
        <v>83</v>
      </c>
      <c r="C1294" s="495" t="s">
        <v>1812</v>
      </c>
    </row>
    <row r="1295" spans="1:3" x14ac:dyDescent="0.2">
      <c r="A1295" s="495">
        <v>1294</v>
      </c>
      <c r="B1295" s="495" t="s">
        <v>84</v>
      </c>
      <c r="C1295" s="495" t="s">
        <v>85</v>
      </c>
    </row>
    <row r="1296" spans="1:3" x14ac:dyDescent="0.2">
      <c r="A1296" s="495">
        <v>1295</v>
      </c>
      <c r="B1296" s="495" t="s">
        <v>86</v>
      </c>
      <c r="C1296" s="495" t="s">
        <v>87</v>
      </c>
    </row>
    <row r="1297" spans="1:3" x14ac:dyDescent="0.2">
      <c r="A1297" s="495">
        <v>1296</v>
      </c>
      <c r="B1297" s="495" t="s">
        <v>88</v>
      </c>
      <c r="C1297" s="495" t="s">
        <v>89</v>
      </c>
    </row>
    <row r="1298" spans="1:3" x14ac:dyDescent="0.2">
      <c r="A1298" s="495">
        <v>1297</v>
      </c>
      <c r="B1298" s="495" t="s">
        <v>90</v>
      </c>
      <c r="C1298" s="495" t="s">
        <v>91</v>
      </c>
    </row>
    <row r="1299" spans="1:3" x14ac:dyDescent="0.2">
      <c r="A1299" s="495">
        <v>1298</v>
      </c>
      <c r="B1299" s="495" t="s">
        <v>92</v>
      </c>
      <c r="C1299" s="495" t="s">
        <v>93</v>
      </c>
    </row>
    <row r="1300" spans="1:3" x14ac:dyDescent="0.2">
      <c r="A1300" s="495">
        <v>1299</v>
      </c>
      <c r="B1300" s="495" t="s">
        <v>94</v>
      </c>
      <c r="C1300" s="495" t="s">
        <v>95</v>
      </c>
    </row>
    <row r="1301" spans="1:3" x14ac:dyDescent="0.2">
      <c r="A1301" s="495">
        <v>1300</v>
      </c>
      <c r="B1301" s="495" t="s">
        <v>96</v>
      </c>
      <c r="C1301" s="495" t="s">
        <v>97</v>
      </c>
    </row>
    <row r="1302" spans="1:3" x14ac:dyDescent="0.2">
      <c r="A1302" s="495">
        <v>1301</v>
      </c>
      <c r="B1302" s="495" t="s">
        <v>98</v>
      </c>
      <c r="C1302" s="495" t="s">
        <v>99</v>
      </c>
    </row>
    <row r="1303" spans="1:3" x14ac:dyDescent="0.2">
      <c r="A1303" s="495">
        <v>1302</v>
      </c>
      <c r="B1303" s="495" t="s">
        <v>100</v>
      </c>
      <c r="C1303" s="495" t="s">
        <v>101</v>
      </c>
    </row>
    <row r="1304" spans="1:3" x14ac:dyDescent="0.2">
      <c r="A1304" s="495">
        <v>1303</v>
      </c>
      <c r="B1304" s="495" t="s">
        <v>102</v>
      </c>
      <c r="C1304" s="495" t="s">
        <v>103</v>
      </c>
    </row>
    <row r="1305" spans="1:3" x14ac:dyDescent="0.2">
      <c r="A1305" s="495">
        <v>1304</v>
      </c>
      <c r="B1305" s="495" t="s">
        <v>104</v>
      </c>
      <c r="C1305" s="495" t="s">
        <v>105</v>
      </c>
    </row>
    <row r="1306" spans="1:3" x14ac:dyDescent="0.2">
      <c r="A1306" s="495">
        <v>1305</v>
      </c>
      <c r="B1306" s="495" t="s">
        <v>106</v>
      </c>
      <c r="C1306" s="495" t="s">
        <v>107</v>
      </c>
    </row>
    <row r="1307" spans="1:3" x14ac:dyDescent="0.2">
      <c r="A1307" s="495">
        <v>1306</v>
      </c>
      <c r="B1307" s="495" t="s">
        <v>108</v>
      </c>
      <c r="C1307" s="495" t="s">
        <v>109</v>
      </c>
    </row>
    <row r="1308" spans="1:3" x14ac:dyDescent="0.2">
      <c r="A1308" s="495">
        <v>1307</v>
      </c>
      <c r="B1308" s="495" t="s">
        <v>110</v>
      </c>
      <c r="C1308" s="495" t="s">
        <v>111</v>
      </c>
    </row>
    <row r="1309" spans="1:3" x14ac:dyDescent="0.2">
      <c r="A1309" s="495">
        <v>1308</v>
      </c>
      <c r="B1309" s="495" t="s">
        <v>112</v>
      </c>
      <c r="C1309" s="495" t="s">
        <v>113</v>
      </c>
    </row>
    <row r="1310" spans="1:3" x14ac:dyDescent="0.2">
      <c r="A1310" s="495">
        <v>1309</v>
      </c>
      <c r="B1310" s="495" t="s">
        <v>114</v>
      </c>
      <c r="C1310" s="495" t="s">
        <v>115</v>
      </c>
    </row>
    <row r="1311" spans="1:3" x14ac:dyDescent="0.2">
      <c r="A1311" s="495">
        <v>1310</v>
      </c>
      <c r="B1311" s="495" t="s">
        <v>116</v>
      </c>
      <c r="C1311" s="495" t="s">
        <v>117</v>
      </c>
    </row>
    <row r="1312" spans="1:3" x14ac:dyDescent="0.2">
      <c r="A1312" s="495">
        <v>1311</v>
      </c>
      <c r="B1312" s="495" t="s">
        <v>118</v>
      </c>
      <c r="C1312" s="495" t="s">
        <v>119</v>
      </c>
    </row>
    <row r="1313" spans="1:3" x14ac:dyDescent="0.2">
      <c r="A1313" s="495">
        <v>1312</v>
      </c>
      <c r="B1313" s="495" t="s">
        <v>120</v>
      </c>
      <c r="C1313" s="495" t="s">
        <v>121</v>
      </c>
    </row>
    <row r="1314" spans="1:3" x14ac:dyDescent="0.2">
      <c r="A1314" s="495">
        <v>1313</v>
      </c>
      <c r="B1314" s="495" t="s">
        <v>122</v>
      </c>
      <c r="C1314" s="495" t="s">
        <v>123</v>
      </c>
    </row>
    <row r="1315" spans="1:3" x14ac:dyDescent="0.2">
      <c r="A1315" s="495">
        <v>1314</v>
      </c>
      <c r="B1315" s="495" t="s">
        <v>124</v>
      </c>
      <c r="C1315" s="495" t="s">
        <v>2071</v>
      </c>
    </row>
    <row r="1316" spans="1:3" x14ac:dyDescent="0.2">
      <c r="A1316" s="495">
        <v>1315</v>
      </c>
      <c r="B1316" s="495" t="s">
        <v>2072</v>
      </c>
      <c r="C1316" s="495" t="s">
        <v>2073</v>
      </c>
    </row>
    <row r="1317" spans="1:3" x14ac:dyDescent="0.2">
      <c r="A1317" s="495">
        <v>1316</v>
      </c>
      <c r="B1317" s="495" t="s">
        <v>2074</v>
      </c>
      <c r="C1317" s="495" t="s">
        <v>2073</v>
      </c>
    </row>
    <row r="1318" spans="1:3" x14ac:dyDescent="0.2">
      <c r="A1318" s="495">
        <v>1317</v>
      </c>
      <c r="B1318" s="495" t="s">
        <v>2075</v>
      </c>
      <c r="C1318" s="495" t="s">
        <v>2076</v>
      </c>
    </row>
    <row r="1319" spans="1:3" x14ac:dyDescent="0.2">
      <c r="A1319" s="495">
        <v>1318</v>
      </c>
      <c r="B1319" s="495" t="s">
        <v>2077</v>
      </c>
      <c r="C1319" s="495" t="s">
        <v>2078</v>
      </c>
    </row>
    <row r="1320" spans="1:3" x14ac:dyDescent="0.2">
      <c r="A1320" s="495">
        <v>1319</v>
      </c>
      <c r="B1320" s="495" t="s">
        <v>2079</v>
      </c>
      <c r="C1320" s="495" t="s">
        <v>2080</v>
      </c>
    </row>
    <row r="1321" spans="1:3" x14ac:dyDescent="0.2">
      <c r="A1321" s="495">
        <v>1320</v>
      </c>
      <c r="B1321" s="495" t="s">
        <v>2081</v>
      </c>
      <c r="C1321" s="495" t="s">
        <v>2082</v>
      </c>
    </row>
    <row r="1322" spans="1:3" x14ac:dyDescent="0.2">
      <c r="A1322" s="495">
        <v>1321</v>
      </c>
      <c r="B1322" s="495" t="s">
        <v>2083</v>
      </c>
      <c r="C1322" s="495" t="s">
        <v>2084</v>
      </c>
    </row>
    <row r="1323" spans="1:3" x14ac:dyDescent="0.2">
      <c r="A1323" s="495">
        <v>1322</v>
      </c>
      <c r="B1323" s="495" t="s">
        <v>2085</v>
      </c>
      <c r="C1323" s="495" t="s">
        <v>2086</v>
      </c>
    </row>
    <row r="1324" spans="1:3" x14ac:dyDescent="0.2">
      <c r="A1324" s="495">
        <v>1323</v>
      </c>
      <c r="B1324" s="495" t="s">
        <v>2087</v>
      </c>
      <c r="C1324" s="495" t="s">
        <v>2088</v>
      </c>
    </row>
    <row r="1325" spans="1:3" x14ac:dyDescent="0.2">
      <c r="A1325" s="495">
        <v>1324</v>
      </c>
      <c r="B1325" s="495" t="s">
        <v>2089</v>
      </c>
      <c r="C1325" s="495" t="s">
        <v>2090</v>
      </c>
    </row>
    <row r="1326" spans="1:3" x14ac:dyDescent="0.2">
      <c r="A1326" s="495">
        <v>1325</v>
      </c>
      <c r="B1326" s="495" t="s">
        <v>2091</v>
      </c>
      <c r="C1326" s="495" t="s">
        <v>2092</v>
      </c>
    </row>
    <row r="1327" spans="1:3" x14ac:dyDescent="0.2">
      <c r="A1327" s="495">
        <v>1326</v>
      </c>
      <c r="B1327" s="495" t="s">
        <v>2093</v>
      </c>
      <c r="C1327" s="495" t="s">
        <v>2094</v>
      </c>
    </row>
    <row r="1328" spans="1:3" x14ac:dyDescent="0.2">
      <c r="A1328" s="495">
        <v>1327</v>
      </c>
      <c r="B1328" s="495" t="s">
        <v>2095</v>
      </c>
      <c r="C1328" s="495" t="s">
        <v>2096</v>
      </c>
    </row>
    <row r="1329" spans="1:3" x14ac:dyDescent="0.2">
      <c r="A1329" s="495">
        <v>1328</v>
      </c>
      <c r="B1329" s="495" t="s">
        <v>2097</v>
      </c>
      <c r="C1329" s="495" t="s">
        <v>2098</v>
      </c>
    </row>
    <row r="1330" spans="1:3" x14ac:dyDescent="0.2">
      <c r="A1330" s="495">
        <v>1329</v>
      </c>
      <c r="B1330" s="495" t="s">
        <v>2099</v>
      </c>
      <c r="C1330" s="495" t="s">
        <v>2100</v>
      </c>
    </row>
    <row r="1331" spans="1:3" x14ac:dyDescent="0.2">
      <c r="A1331" s="495">
        <v>1330</v>
      </c>
      <c r="B1331" s="495" t="s">
        <v>2101</v>
      </c>
      <c r="C1331" s="495" t="s">
        <v>2965</v>
      </c>
    </row>
    <row r="1332" spans="1:3" x14ac:dyDescent="0.2">
      <c r="A1332" s="495">
        <v>1331</v>
      </c>
      <c r="B1332" s="495" t="s">
        <v>2966</v>
      </c>
      <c r="C1332" s="495" t="s">
        <v>2967</v>
      </c>
    </row>
    <row r="1333" spans="1:3" x14ac:dyDescent="0.2">
      <c r="A1333" s="495">
        <v>1332</v>
      </c>
      <c r="B1333" s="495" t="s">
        <v>2968</v>
      </c>
      <c r="C1333" s="495" t="s">
        <v>2969</v>
      </c>
    </row>
    <row r="1334" spans="1:3" x14ac:dyDescent="0.2">
      <c r="A1334" s="495">
        <v>1333</v>
      </c>
      <c r="B1334" s="495" t="s">
        <v>2970</v>
      </c>
      <c r="C1334" s="495" t="s">
        <v>2971</v>
      </c>
    </row>
    <row r="1335" spans="1:3" x14ac:dyDescent="0.2">
      <c r="A1335" s="495">
        <v>1334</v>
      </c>
      <c r="B1335" s="495" t="s">
        <v>2972</v>
      </c>
      <c r="C1335" s="495" t="s">
        <v>2973</v>
      </c>
    </row>
    <row r="1336" spans="1:3" x14ac:dyDescent="0.2">
      <c r="A1336" s="495">
        <v>1335</v>
      </c>
      <c r="B1336" s="495" t="s">
        <v>2974</v>
      </c>
      <c r="C1336" s="495" t="s">
        <v>2975</v>
      </c>
    </row>
    <row r="1337" spans="1:3" x14ac:dyDescent="0.2">
      <c r="A1337" s="495">
        <v>1336</v>
      </c>
      <c r="B1337" s="495" t="s">
        <v>2976</v>
      </c>
      <c r="C1337" s="495" t="s">
        <v>2977</v>
      </c>
    </row>
    <row r="1338" spans="1:3" x14ac:dyDescent="0.2">
      <c r="A1338" s="495">
        <v>1337</v>
      </c>
      <c r="B1338" s="495" t="s">
        <v>2978</v>
      </c>
      <c r="C1338" s="495" t="s">
        <v>2979</v>
      </c>
    </row>
    <row r="1339" spans="1:3" x14ac:dyDescent="0.2">
      <c r="A1339" s="495">
        <v>1338</v>
      </c>
      <c r="B1339" s="495" t="s">
        <v>2980</v>
      </c>
      <c r="C1339" s="495" t="s">
        <v>2773</v>
      </c>
    </row>
    <row r="1340" spans="1:3" x14ac:dyDescent="0.2">
      <c r="A1340" s="495">
        <v>1339</v>
      </c>
      <c r="B1340" s="495" t="s">
        <v>2774</v>
      </c>
      <c r="C1340" s="495" t="s">
        <v>2775</v>
      </c>
    </row>
    <row r="1341" spans="1:3" x14ac:dyDescent="0.2">
      <c r="A1341" s="495">
        <v>1340</v>
      </c>
      <c r="B1341" s="495" t="s">
        <v>2776</v>
      </c>
      <c r="C1341" s="495" t="s">
        <v>2777</v>
      </c>
    </row>
    <row r="1342" spans="1:3" x14ac:dyDescent="0.2">
      <c r="A1342" s="495">
        <v>1341</v>
      </c>
      <c r="B1342" s="495" t="s">
        <v>2778</v>
      </c>
      <c r="C1342" s="495" t="s">
        <v>2779</v>
      </c>
    </row>
    <row r="1343" spans="1:3" x14ac:dyDescent="0.2">
      <c r="A1343" s="495">
        <v>1342</v>
      </c>
      <c r="B1343" s="495" t="s">
        <v>2780</v>
      </c>
      <c r="C1343" s="495" t="s">
        <v>2781</v>
      </c>
    </row>
    <row r="1344" spans="1:3" x14ac:dyDescent="0.2">
      <c r="A1344" s="495">
        <v>1343</v>
      </c>
      <c r="B1344" s="495" t="s">
        <v>2782</v>
      </c>
      <c r="C1344" s="495" t="s">
        <v>2783</v>
      </c>
    </row>
    <row r="1345" spans="1:3" x14ac:dyDescent="0.2">
      <c r="A1345" s="495">
        <v>1344</v>
      </c>
      <c r="B1345" s="495" t="s">
        <v>2784</v>
      </c>
      <c r="C1345" s="495" t="s">
        <v>2785</v>
      </c>
    </row>
    <row r="1346" spans="1:3" x14ac:dyDescent="0.2">
      <c r="A1346" s="495">
        <v>1345</v>
      </c>
      <c r="B1346" s="495" t="s">
        <v>2786</v>
      </c>
      <c r="C1346" s="495" t="s">
        <v>2787</v>
      </c>
    </row>
    <row r="1347" spans="1:3" x14ac:dyDescent="0.2">
      <c r="A1347" s="495">
        <v>1346</v>
      </c>
      <c r="B1347" s="495" t="s">
        <v>2788</v>
      </c>
      <c r="C1347" s="495" t="s">
        <v>2789</v>
      </c>
    </row>
    <row r="1348" spans="1:3" x14ac:dyDescent="0.2">
      <c r="A1348" s="495">
        <v>1347</v>
      </c>
      <c r="B1348" s="495" t="s">
        <v>2790</v>
      </c>
      <c r="C1348" s="495" t="s">
        <v>153</v>
      </c>
    </row>
    <row r="1349" spans="1:3" x14ac:dyDescent="0.2">
      <c r="A1349" s="495">
        <v>1348</v>
      </c>
      <c r="B1349" s="495" t="s">
        <v>154</v>
      </c>
      <c r="C1349" s="495" t="s">
        <v>155</v>
      </c>
    </row>
    <row r="1350" spans="1:3" x14ac:dyDescent="0.2">
      <c r="A1350" s="495">
        <v>1349</v>
      </c>
      <c r="B1350" s="495" t="s">
        <v>156</v>
      </c>
      <c r="C1350" s="495" t="s">
        <v>155</v>
      </c>
    </row>
    <row r="1351" spans="1:3" x14ac:dyDescent="0.2">
      <c r="A1351" s="495">
        <v>1350</v>
      </c>
      <c r="B1351" s="495" t="s">
        <v>157</v>
      </c>
      <c r="C1351" s="495" t="s">
        <v>158</v>
      </c>
    </row>
    <row r="1352" spans="1:3" x14ac:dyDescent="0.2">
      <c r="A1352" s="495">
        <v>1351</v>
      </c>
      <c r="B1352" s="495" t="s">
        <v>159</v>
      </c>
      <c r="C1352" s="495" t="s">
        <v>160</v>
      </c>
    </row>
    <row r="1353" spans="1:3" x14ac:dyDescent="0.2">
      <c r="A1353" s="495">
        <v>1352</v>
      </c>
      <c r="B1353" s="495" t="s">
        <v>161</v>
      </c>
      <c r="C1353" s="495" t="s">
        <v>162</v>
      </c>
    </row>
    <row r="1354" spans="1:3" x14ac:dyDescent="0.2">
      <c r="A1354" s="495">
        <v>1353</v>
      </c>
      <c r="B1354" s="495" t="s">
        <v>163</v>
      </c>
      <c r="C1354" s="495" t="s">
        <v>164</v>
      </c>
    </row>
    <row r="1355" spans="1:3" x14ac:dyDescent="0.2">
      <c r="A1355" s="495">
        <v>1354</v>
      </c>
      <c r="B1355" s="495" t="s">
        <v>165</v>
      </c>
      <c r="C1355" s="495" t="s">
        <v>166</v>
      </c>
    </row>
    <row r="1356" spans="1:3" x14ac:dyDescent="0.2">
      <c r="A1356" s="495">
        <v>1355</v>
      </c>
      <c r="B1356" s="495" t="s">
        <v>167</v>
      </c>
      <c r="C1356" s="495" t="s">
        <v>166</v>
      </c>
    </row>
    <row r="1357" spans="1:3" x14ac:dyDescent="0.2">
      <c r="A1357" s="495">
        <v>1356</v>
      </c>
      <c r="B1357" s="495" t="s">
        <v>168</v>
      </c>
      <c r="C1357" s="495" t="s">
        <v>169</v>
      </c>
    </row>
    <row r="1358" spans="1:3" x14ac:dyDescent="0.2">
      <c r="A1358" s="495">
        <v>1357</v>
      </c>
      <c r="B1358" s="495" t="s">
        <v>170</v>
      </c>
      <c r="C1358" s="495" t="s">
        <v>171</v>
      </c>
    </row>
    <row r="1359" spans="1:3" x14ac:dyDescent="0.2">
      <c r="A1359" s="495">
        <v>1358</v>
      </c>
      <c r="B1359" s="495" t="s">
        <v>172</v>
      </c>
      <c r="C1359" s="495" t="s">
        <v>173</v>
      </c>
    </row>
    <row r="1360" spans="1:3" x14ac:dyDescent="0.2">
      <c r="A1360" s="495">
        <v>1359</v>
      </c>
      <c r="B1360" s="495" t="s">
        <v>174</v>
      </c>
      <c r="C1360" s="495" t="s">
        <v>175</v>
      </c>
    </row>
    <row r="1361" spans="1:3" x14ac:dyDescent="0.2">
      <c r="A1361" s="495">
        <v>1360</v>
      </c>
      <c r="B1361" s="495" t="s">
        <v>176</v>
      </c>
      <c r="C1361" s="495" t="s">
        <v>177</v>
      </c>
    </row>
    <row r="1362" spans="1:3" x14ac:dyDescent="0.2">
      <c r="A1362" s="495">
        <v>1361</v>
      </c>
      <c r="B1362" s="495" t="s">
        <v>178</v>
      </c>
      <c r="C1362" s="495" t="s">
        <v>179</v>
      </c>
    </row>
    <row r="1363" spans="1:3" x14ac:dyDescent="0.2">
      <c r="A1363" s="495">
        <v>1362</v>
      </c>
      <c r="B1363" s="495" t="s">
        <v>180</v>
      </c>
      <c r="C1363" s="495" t="s">
        <v>181</v>
      </c>
    </row>
    <row r="1364" spans="1:3" x14ac:dyDescent="0.2">
      <c r="A1364" s="495">
        <v>1363</v>
      </c>
      <c r="B1364" s="495" t="s">
        <v>182</v>
      </c>
      <c r="C1364" s="495" t="s">
        <v>183</v>
      </c>
    </row>
    <row r="1365" spans="1:3" x14ac:dyDescent="0.2">
      <c r="A1365" s="495">
        <v>1364</v>
      </c>
      <c r="B1365" s="495" t="s">
        <v>184</v>
      </c>
      <c r="C1365" s="495" t="s">
        <v>185</v>
      </c>
    </row>
    <row r="1366" spans="1:3" x14ac:dyDescent="0.2">
      <c r="A1366" s="495">
        <v>1365</v>
      </c>
      <c r="B1366" s="495" t="s">
        <v>186</v>
      </c>
      <c r="C1366" s="495" t="s">
        <v>187</v>
      </c>
    </row>
    <row r="1367" spans="1:3" x14ac:dyDescent="0.2">
      <c r="A1367" s="495">
        <v>1366</v>
      </c>
      <c r="B1367" s="495" t="s">
        <v>188</v>
      </c>
      <c r="C1367" s="495" t="s">
        <v>189</v>
      </c>
    </row>
    <row r="1368" spans="1:3" x14ac:dyDescent="0.2">
      <c r="A1368" s="495">
        <v>1367</v>
      </c>
      <c r="B1368" s="495" t="s">
        <v>190</v>
      </c>
      <c r="C1368" s="495" t="s">
        <v>191</v>
      </c>
    </row>
    <row r="1369" spans="1:3" x14ac:dyDescent="0.2">
      <c r="A1369" s="495">
        <v>1368</v>
      </c>
      <c r="B1369" s="495" t="s">
        <v>192</v>
      </c>
      <c r="C1369" s="495" t="s">
        <v>193</v>
      </c>
    </row>
    <row r="1370" spans="1:3" x14ac:dyDescent="0.2">
      <c r="A1370" s="495">
        <v>1369</v>
      </c>
      <c r="B1370" s="495" t="s">
        <v>194</v>
      </c>
      <c r="C1370" s="495" t="s">
        <v>195</v>
      </c>
    </row>
    <row r="1371" spans="1:3" x14ac:dyDescent="0.2">
      <c r="A1371" s="495">
        <v>1370</v>
      </c>
      <c r="B1371" s="495" t="s">
        <v>196</v>
      </c>
      <c r="C1371" s="495" t="s">
        <v>197</v>
      </c>
    </row>
    <row r="1372" spans="1:3" x14ac:dyDescent="0.2">
      <c r="A1372" s="495">
        <v>1371</v>
      </c>
      <c r="B1372" s="495" t="s">
        <v>198</v>
      </c>
      <c r="C1372" s="495" t="s">
        <v>199</v>
      </c>
    </row>
    <row r="1373" spans="1:3" x14ac:dyDescent="0.2">
      <c r="A1373" s="495">
        <v>1372</v>
      </c>
      <c r="B1373" s="495" t="s">
        <v>200</v>
      </c>
      <c r="C1373" s="495" t="s">
        <v>201</v>
      </c>
    </row>
    <row r="1374" spans="1:3" x14ac:dyDescent="0.2">
      <c r="A1374" s="495">
        <v>1373</v>
      </c>
      <c r="B1374" s="495" t="s">
        <v>202</v>
      </c>
      <c r="C1374" s="495" t="s">
        <v>203</v>
      </c>
    </row>
    <row r="1375" spans="1:3" x14ac:dyDescent="0.2">
      <c r="A1375" s="495">
        <v>1374</v>
      </c>
      <c r="B1375" s="495" t="s">
        <v>204</v>
      </c>
      <c r="C1375" s="495" t="s">
        <v>205</v>
      </c>
    </row>
    <row r="1376" spans="1:3" x14ac:dyDescent="0.2">
      <c r="A1376" s="495">
        <v>1375</v>
      </c>
      <c r="B1376" s="495" t="s">
        <v>206</v>
      </c>
      <c r="C1376" s="495" t="s">
        <v>207</v>
      </c>
    </row>
    <row r="1377" spans="1:3" x14ac:dyDescent="0.2">
      <c r="A1377" s="495">
        <v>1376</v>
      </c>
      <c r="B1377" s="495" t="s">
        <v>1284</v>
      </c>
      <c r="C1377" s="495" t="s">
        <v>1285</v>
      </c>
    </row>
    <row r="1378" spans="1:3" x14ac:dyDescent="0.2">
      <c r="A1378" s="495">
        <v>1377</v>
      </c>
      <c r="B1378" s="495" t="s">
        <v>1286</v>
      </c>
      <c r="C1378" s="495" t="s">
        <v>1287</v>
      </c>
    </row>
    <row r="1379" spans="1:3" x14ac:dyDescent="0.2">
      <c r="A1379" s="495">
        <v>1378</v>
      </c>
      <c r="B1379" s="495" t="s">
        <v>1288</v>
      </c>
      <c r="C1379" s="495" t="s">
        <v>1289</v>
      </c>
    </row>
    <row r="1380" spans="1:3" x14ac:dyDescent="0.2">
      <c r="A1380" s="495">
        <v>1379</v>
      </c>
      <c r="B1380" s="495" t="s">
        <v>1290</v>
      </c>
      <c r="C1380" s="495" t="s">
        <v>1289</v>
      </c>
    </row>
    <row r="1381" spans="1:3" x14ac:dyDescent="0.2">
      <c r="A1381" s="495">
        <v>1380</v>
      </c>
      <c r="B1381" s="495" t="s">
        <v>1291</v>
      </c>
      <c r="C1381" s="495" t="s">
        <v>1292</v>
      </c>
    </row>
    <row r="1382" spans="1:3" x14ac:dyDescent="0.2">
      <c r="A1382" s="495">
        <v>1381</v>
      </c>
      <c r="B1382" s="495" t="s">
        <v>1293</v>
      </c>
      <c r="C1382" s="495" t="s">
        <v>1294</v>
      </c>
    </row>
    <row r="1383" spans="1:3" x14ac:dyDescent="0.2">
      <c r="A1383" s="495">
        <v>1382</v>
      </c>
      <c r="B1383" s="495" t="s">
        <v>1295</v>
      </c>
      <c r="C1383" s="495" t="s">
        <v>1296</v>
      </c>
    </row>
    <row r="1384" spans="1:3" x14ac:dyDescent="0.2">
      <c r="A1384" s="495">
        <v>1383</v>
      </c>
      <c r="B1384" s="495" t="s">
        <v>1297</v>
      </c>
      <c r="C1384" s="495" t="s">
        <v>1298</v>
      </c>
    </row>
    <row r="1385" spans="1:3" x14ac:dyDescent="0.2">
      <c r="A1385" s="495">
        <v>1384</v>
      </c>
      <c r="B1385" s="495" t="s">
        <v>1299</v>
      </c>
      <c r="C1385" s="495" t="s">
        <v>1300</v>
      </c>
    </row>
    <row r="1386" spans="1:3" x14ac:dyDescent="0.2">
      <c r="A1386" s="495">
        <v>1385</v>
      </c>
      <c r="B1386" s="495" t="s">
        <v>1301</v>
      </c>
      <c r="C1386" s="495" t="s">
        <v>1302</v>
      </c>
    </row>
    <row r="1387" spans="1:3" x14ac:dyDescent="0.2">
      <c r="A1387" s="495">
        <v>1386</v>
      </c>
      <c r="B1387" s="495" t="s">
        <v>1303</v>
      </c>
      <c r="C1387" s="495" t="s">
        <v>1304</v>
      </c>
    </row>
    <row r="1388" spans="1:3" x14ac:dyDescent="0.2">
      <c r="A1388" s="495">
        <v>1387</v>
      </c>
      <c r="B1388" s="495" t="s">
        <v>1305</v>
      </c>
      <c r="C1388" s="495" t="s">
        <v>1306</v>
      </c>
    </row>
    <row r="1389" spans="1:3" x14ac:dyDescent="0.2">
      <c r="A1389" s="495">
        <v>1388</v>
      </c>
      <c r="B1389" s="495" t="s">
        <v>1307</v>
      </c>
      <c r="C1389" s="495" t="s">
        <v>1308</v>
      </c>
    </row>
    <row r="1390" spans="1:3" x14ac:dyDescent="0.2">
      <c r="A1390" s="495">
        <v>1389</v>
      </c>
      <c r="B1390" s="495" t="s">
        <v>1309</v>
      </c>
      <c r="C1390" s="495" t="s">
        <v>1308</v>
      </c>
    </row>
    <row r="1391" spans="1:3" x14ac:dyDescent="0.2">
      <c r="A1391" s="495">
        <v>1390</v>
      </c>
      <c r="B1391" s="495" t="s">
        <v>1310</v>
      </c>
      <c r="C1391" s="495" t="s">
        <v>1311</v>
      </c>
    </row>
    <row r="1392" spans="1:3" x14ac:dyDescent="0.2">
      <c r="A1392" s="495">
        <v>1391</v>
      </c>
      <c r="B1392" s="495" t="s">
        <v>1312</v>
      </c>
      <c r="C1392" s="495" t="s">
        <v>1313</v>
      </c>
    </row>
    <row r="1393" spans="1:3" x14ac:dyDescent="0.2">
      <c r="A1393" s="495">
        <v>1392</v>
      </c>
      <c r="B1393" s="495" t="s">
        <v>1314</v>
      </c>
      <c r="C1393" s="495" t="s">
        <v>1315</v>
      </c>
    </row>
    <row r="1394" spans="1:3" x14ac:dyDescent="0.2">
      <c r="A1394" s="495">
        <v>1393</v>
      </c>
      <c r="B1394" s="495" t="s">
        <v>1316</v>
      </c>
      <c r="C1394" s="495" t="s">
        <v>1317</v>
      </c>
    </row>
    <row r="1395" spans="1:3" x14ac:dyDescent="0.2">
      <c r="A1395" s="495">
        <v>1394</v>
      </c>
      <c r="B1395" s="495" t="s">
        <v>1318</v>
      </c>
      <c r="C1395" s="495" t="s">
        <v>1317</v>
      </c>
    </row>
    <row r="1396" spans="1:3" x14ac:dyDescent="0.2">
      <c r="A1396" s="495">
        <v>1395</v>
      </c>
      <c r="B1396" s="495" t="s">
        <v>1319</v>
      </c>
      <c r="C1396" s="495" t="s">
        <v>1320</v>
      </c>
    </row>
    <row r="1397" spans="1:3" x14ac:dyDescent="0.2">
      <c r="A1397" s="495">
        <v>1396</v>
      </c>
      <c r="B1397" s="495" t="s">
        <v>1321</v>
      </c>
      <c r="C1397" s="495" t="s">
        <v>1322</v>
      </c>
    </row>
    <row r="1398" spans="1:3" x14ac:dyDescent="0.2">
      <c r="A1398" s="495">
        <v>1397</v>
      </c>
      <c r="B1398" s="495" t="s">
        <v>1323</v>
      </c>
      <c r="C1398" s="495" t="s">
        <v>1324</v>
      </c>
    </row>
    <row r="1399" spans="1:3" x14ac:dyDescent="0.2">
      <c r="A1399" s="495">
        <v>1398</v>
      </c>
      <c r="B1399" s="495" t="s">
        <v>1325</v>
      </c>
      <c r="C1399" s="495" t="s">
        <v>1326</v>
      </c>
    </row>
    <row r="1400" spans="1:3" x14ac:dyDescent="0.2">
      <c r="A1400" s="495">
        <v>1399</v>
      </c>
      <c r="B1400" s="495" t="s">
        <v>1327</v>
      </c>
      <c r="C1400" s="495" t="s">
        <v>1328</v>
      </c>
    </row>
    <row r="1401" spans="1:3" x14ac:dyDescent="0.2">
      <c r="A1401" s="495">
        <v>1400</v>
      </c>
      <c r="B1401" s="495" t="s">
        <v>1329</v>
      </c>
      <c r="C1401" s="495" t="s">
        <v>1330</v>
      </c>
    </row>
    <row r="1402" spans="1:3" x14ac:dyDescent="0.2">
      <c r="A1402" s="495">
        <v>1401</v>
      </c>
      <c r="B1402" s="495" t="s">
        <v>1331</v>
      </c>
      <c r="C1402" s="495" t="s">
        <v>1330</v>
      </c>
    </row>
    <row r="1403" spans="1:3" x14ac:dyDescent="0.2">
      <c r="A1403" s="495">
        <v>1402</v>
      </c>
      <c r="B1403" s="495" t="s">
        <v>1332</v>
      </c>
      <c r="C1403" s="495" t="s">
        <v>1333</v>
      </c>
    </row>
    <row r="1404" spans="1:3" x14ac:dyDescent="0.2">
      <c r="A1404" s="495">
        <v>1403</v>
      </c>
      <c r="B1404" s="495" t="s">
        <v>1334</v>
      </c>
      <c r="C1404" s="495" t="s">
        <v>1335</v>
      </c>
    </row>
    <row r="1405" spans="1:3" x14ac:dyDescent="0.2">
      <c r="A1405" s="495">
        <v>1404</v>
      </c>
      <c r="B1405" s="495" t="s">
        <v>1336</v>
      </c>
      <c r="C1405" s="495" t="s">
        <v>1337</v>
      </c>
    </row>
    <row r="1406" spans="1:3" x14ac:dyDescent="0.2">
      <c r="A1406" s="495">
        <v>1405</v>
      </c>
      <c r="B1406" s="495" t="s">
        <v>1338</v>
      </c>
      <c r="C1406" s="495" t="s">
        <v>1337</v>
      </c>
    </row>
    <row r="1407" spans="1:3" x14ac:dyDescent="0.2">
      <c r="A1407" s="495">
        <v>1406</v>
      </c>
      <c r="B1407" s="495" t="s">
        <v>1339</v>
      </c>
      <c r="C1407" s="495" t="s">
        <v>1340</v>
      </c>
    </row>
    <row r="1408" spans="1:3" x14ac:dyDescent="0.2">
      <c r="A1408" s="495">
        <v>1407</v>
      </c>
      <c r="B1408" s="495" t="s">
        <v>1341</v>
      </c>
      <c r="C1408" s="495" t="s">
        <v>1342</v>
      </c>
    </row>
    <row r="1409" spans="1:3" x14ac:dyDescent="0.2">
      <c r="A1409" s="495">
        <v>1408</v>
      </c>
      <c r="B1409" s="495" t="s">
        <v>1343</v>
      </c>
      <c r="C1409" s="495" t="s">
        <v>1344</v>
      </c>
    </row>
    <row r="1410" spans="1:3" x14ac:dyDescent="0.2">
      <c r="A1410" s="495">
        <v>1409</v>
      </c>
      <c r="B1410" s="495" t="s">
        <v>1345</v>
      </c>
      <c r="C1410" s="495" t="s">
        <v>1346</v>
      </c>
    </row>
    <row r="1411" spans="1:3" x14ac:dyDescent="0.2">
      <c r="A1411" s="495">
        <v>1410</v>
      </c>
      <c r="B1411" s="495" t="s">
        <v>1347</v>
      </c>
      <c r="C1411" s="495" t="s">
        <v>1346</v>
      </c>
    </row>
    <row r="1412" spans="1:3" x14ac:dyDescent="0.2">
      <c r="A1412" s="495">
        <v>1411</v>
      </c>
      <c r="B1412" s="495" t="s">
        <v>1348</v>
      </c>
      <c r="C1412" s="495" t="s">
        <v>1349</v>
      </c>
    </row>
    <row r="1413" spans="1:3" x14ac:dyDescent="0.2">
      <c r="A1413" s="495">
        <v>1412</v>
      </c>
      <c r="B1413" s="495" t="s">
        <v>1350</v>
      </c>
      <c r="C1413" s="495" t="s">
        <v>3546</v>
      </c>
    </row>
    <row r="1414" spans="1:3" x14ac:dyDescent="0.2">
      <c r="A1414" s="495">
        <v>1413</v>
      </c>
      <c r="B1414" s="495" t="s">
        <v>3547</v>
      </c>
      <c r="C1414" s="495" t="s">
        <v>3548</v>
      </c>
    </row>
    <row r="1415" spans="1:3" x14ac:dyDescent="0.2">
      <c r="A1415" s="495">
        <v>1414</v>
      </c>
      <c r="B1415" s="495" t="s">
        <v>3549</v>
      </c>
      <c r="C1415" s="495" t="s">
        <v>2102</v>
      </c>
    </row>
    <row r="1416" spans="1:3" x14ac:dyDescent="0.2">
      <c r="A1416" s="495">
        <v>1415</v>
      </c>
      <c r="B1416" s="495" t="s">
        <v>2103</v>
      </c>
      <c r="C1416" s="495" t="s">
        <v>2104</v>
      </c>
    </row>
    <row r="1417" spans="1:3" x14ac:dyDescent="0.2">
      <c r="A1417" s="495">
        <v>1416</v>
      </c>
      <c r="B1417" s="495" t="s">
        <v>2105</v>
      </c>
      <c r="C1417" s="495" t="s">
        <v>2106</v>
      </c>
    </row>
    <row r="1418" spans="1:3" x14ac:dyDescent="0.2">
      <c r="A1418" s="495">
        <v>1417</v>
      </c>
      <c r="B1418" s="495" t="s">
        <v>2107</v>
      </c>
      <c r="C1418" s="495" t="s">
        <v>1375</v>
      </c>
    </row>
    <row r="1419" spans="1:3" x14ac:dyDescent="0.2">
      <c r="A1419" s="495">
        <v>1418</v>
      </c>
      <c r="B1419" s="495" t="s">
        <v>1376</v>
      </c>
      <c r="C1419" s="495" t="s">
        <v>1377</v>
      </c>
    </row>
    <row r="1420" spans="1:3" x14ac:dyDescent="0.2">
      <c r="A1420" s="495">
        <v>1419</v>
      </c>
      <c r="B1420" s="495" t="s">
        <v>1378</v>
      </c>
      <c r="C1420" s="495" t="s">
        <v>1379</v>
      </c>
    </row>
    <row r="1421" spans="1:3" x14ac:dyDescent="0.2">
      <c r="A1421" s="495">
        <v>1420</v>
      </c>
      <c r="B1421" s="495" t="s">
        <v>1380</v>
      </c>
      <c r="C1421" s="495" t="s">
        <v>1381</v>
      </c>
    </row>
    <row r="1422" spans="1:3" x14ac:dyDescent="0.2">
      <c r="A1422" s="495">
        <v>1421</v>
      </c>
      <c r="B1422" s="495" t="s">
        <v>1382</v>
      </c>
      <c r="C1422" s="495" t="s">
        <v>1383</v>
      </c>
    </row>
    <row r="1423" spans="1:3" x14ac:dyDescent="0.2">
      <c r="A1423" s="495">
        <v>1422</v>
      </c>
      <c r="B1423" s="495" t="s">
        <v>1384</v>
      </c>
      <c r="C1423" s="495" t="s">
        <v>1385</v>
      </c>
    </row>
    <row r="1424" spans="1:3" x14ac:dyDescent="0.2">
      <c r="A1424" s="495">
        <v>1423</v>
      </c>
      <c r="B1424" s="495" t="s">
        <v>1386</v>
      </c>
      <c r="C1424" s="495" t="s">
        <v>1387</v>
      </c>
    </row>
    <row r="1425" spans="1:3" x14ac:dyDescent="0.2">
      <c r="A1425" s="495">
        <v>1424</v>
      </c>
      <c r="B1425" s="495" t="s">
        <v>1388</v>
      </c>
      <c r="C1425" s="495" t="s">
        <v>1389</v>
      </c>
    </row>
    <row r="1426" spans="1:3" x14ac:dyDescent="0.2">
      <c r="A1426" s="495">
        <v>1425</v>
      </c>
      <c r="B1426" s="495" t="s">
        <v>1390</v>
      </c>
      <c r="C1426" s="495" t="s">
        <v>1391</v>
      </c>
    </row>
    <row r="1427" spans="1:3" x14ac:dyDescent="0.2">
      <c r="A1427" s="495">
        <v>1426</v>
      </c>
      <c r="B1427" s="495" t="s">
        <v>1392</v>
      </c>
      <c r="C1427" s="495" t="s">
        <v>1393</v>
      </c>
    </row>
    <row r="1428" spans="1:3" x14ac:dyDescent="0.2">
      <c r="A1428" s="495">
        <v>1427</v>
      </c>
      <c r="B1428" s="495" t="s">
        <v>1394</v>
      </c>
      <c r="C1428" s="495" t="s">
        <v>1395</v>
      </c>
    </row>
    <row r="1429" spans="1:3" x14ac:dyDescent="0.2">
      <c r="A1429" s="495">
        <v>1428</v>
      </c>
      <c r="B1429" s="495" t="s">
        <v>1396</v>
      </c>
      <c r="C1429" s="495" t="s">
        <v>1397</v>
      </c>
    </row>
    <row r="1430" spans="1:3" x14ac:dyDescent="0.2">
      <c r="A1430" s="495">
        <v>1429</v>
      </c>
      <c r="B1430" s="495" t="s">
        <v>1398</v>
      </c>
      <c r="C1430" s="495" t="s">
        <v>3096</v>
      </c>
    </row>
    <row r="1431" spans="1:3" x14ac:dyDescent="0.2">
      <c r="A1431" s="495">
        <v>1430</v>
      </c>
      <c r="B1431" s="495" t="s">
        <v>3097</v>
      </c>
      <c r="C1431" s="495" t="s">
        <v>3098</v>
      </c>
    </row>
    <row r="1432" spans="1:3" x14ac:dyDescent="0.2">
      <c r="A1432" s="495">
        <v>1431</v>
      </c>
      <c r="B1432" s="495" t="s">
        <v>3099</v>
      </c>
      <c r="C1432" s="495" t="s">
        <v>3100</v>
      </c>
    </row>
    <row r="1433" spans="1:3" x14ac:dyDescent="0.2">
      <c r="A1433" s="495">
        <v>1432</v>
      </c>
      <c r="B1433" s="495" t="s">
        <v>3101</v>
      </c>
      <c r="C1433" s="495" t="s">
        <v>3102</v>
      </c>
    </row>
    <row r="1434" spans="1:3" x14ac:dyDescent="0.2">
      <c r="A1434" s="495">
        <v>1433</v>
      </c>
      <c r="B1434" s="495" t="s">
        <v>3103</v>
      </c>
      <c r="C1434" s="495" t="s">
        <v>3104</v>
      </c>
    </row>
    <row r="1435" spans="1:3" x14ac:dyDescent="0.2">
      <c r="A1435" s="495">
        <v>1434</v>
      </c>
      <c r="B1435" s="495" t="s">
        <v>3105</v>
      </c>
      <c r="C1435" s="495" t="s">
        <v>3106</v>
      </c>
    </row>
    <row r="1436" spans="1:3" x14ac:dyDescent="0.2">
      <c r="A1436" s="495">
        <v>1435</v>
      </c>
      <c r="B1436" s="495" t="s">
        <v>3107</v>
      </c>
      <c r="C1436" s="495" t="s">
        <v>3108</v>
      </c>
    </row>
    <row r="1437" spans="1:3" x14ac:dyDescent="0.2">
      <c r="A1437" s="495">
        <v>1436</v>
      </c>
      <c r="B1437" s="495" t="s">
        <v>3109</v>
      </c>
      <c r="C1437" s="495" t="s">
        <v>3110</v>
      </c>
    </row>
    <row r="1438" spans="1:3" x14ac:dyDescent="0.2">
      <c r="A1438" s="495">
        <v>1437</v>
      </c>
      <c r="B1438" s="495" t="s">
        <v>3111</v>
      </c>
      <c r="C1438" s="495" t="s">
        <v>3112</v>
      </c>
    </row>
    <row r="1439" spans="1:3" x14ac:dyDescent="0.2">
      <c r="A1439" s="495">
        <v>1438</v>
      </c>
      <c r="B1439" s="495" t="s">
        <v>3113</v>
      </c>
      <c r="C1439" s="495" t="s">
        <v>3114</v>
      </c>
    </row>
    <row r="1440" spans="1:3" x14ac:dyDescent="0.2">
      <c r="A1440" s="495">
        <v>1439</v>
      </c>
      <c r="B1440" s="495" t="s">
        <v>3115</v>
      </c>
      <c r="C1440" s="495" t="s">
        <v>3116</v>
      </c>
    </row>
    <row r="1441" spans="1:3" x14ac:dyDescent="0.2">
      <c r="A1441" s="495">
        <v>1440</v>
      </c>
      <c r="B1441" s="495" t="s">
        <v>3117</v>
      </c>
      <c r="C1441" s="495" t="s">
        <v>3118</v>
      </c>
    </row>
    <row r="1442" spans="1:3" x14ac:dyDescent="0.2">
      <c r="A1442" s="495">
        <v>1441</v>
      </c>
      <c r="B1442" s="495" t="s">
        <v>3119</v>
      </c>
      <c r="C1442" s="495" t="s">
        <v>3120</v>
      </c>
    </row>
    <row r="1443" spans="1:3" x14ac:dyDescent="0.2">
      <c r="A1443" s="495">
        <v>1442</v>
      </c>
      <c r="B1443" s="495" t="s">
        <v>3121</v>
      </c>
      <c r="C1443" s="495" t="s">
        <v>3122</v>
      </c>
    </row>
    <row r="1444" spans="1:3" x14ac:dyDescent="0.2">
      <c r="A1444" s="495">
        <v>1443</v>
      </c>
      <c r="B1444" s="495" t="s">
        <v>3123</v>
      </c>
      <c r="C1444" s="495" t="s">
        <v>3124</v>
      </c>
    </row>
    <row r="1445" spans="1:3" x14ac:dyDescent="0.2">
      <c r="A1445" s="495">
        <v>1444</v>
      </c>
      <c r="B1445" s="495" t="s">
        <v>3125</v>
      </c>
      <c r="C1445" s="495" t="s">
        <v>3126</v>
      </c>
    </row>
    <row r="1446" spans="1:3" x14ac:dyDescent="0.2">
      <c r="A1446" s="495">
        <v>1445</v>
      </c>
      <c r="B1446" s="495" t="s">
        <v>3127</v>
      </c>
      <c r="C1446" s="495" t="s">
        <v>3128</v>
      </c>
    </row>
    <row r="1447" spans="1:3" x14ac:dyDescent="0.2">
      <c r="A1447" s="495">
        <v>1446</v>
      </c>
      <c r="B1447" s="495" t="s">
        <v>3129</v>
      </c>
      <c r="C1447" s="495" t="s">
        <v>3130</v>
      </c>
    </row>
    <row r="1448" spans="1:3" x14ac:dyDescent="0.2">
      <c r="A1448" s="495">
        <v>1447</v>
      </c>
      <c r="B1448" s="495" t="s">
        <v>3131</v>
      </c>
      <c r="C1448" s="495" t="s">
        <v>3130</v>
      </c>
    </row>
    <row r="1449" spans="1:3" x14ac:dyDescent="0.2">
      <c r="A1449" s="495">
        <v>1448</v>
      </c>
      <c r="B1449" s="495" t="s">
        <v>3132</v>
      </c>
      <c r="C1449" s="495" t="s">
        <v>3133</v>
      </c>
    </row>
    <row r="1450" spans="1:3" x14ac:dyDescent="0.2">
      <c r="A1450" s="495">
        <v>1449</v>
      </c>
      <c r="B1450" s="495" t="s">
        <v>3134</v>
      </c>
      <c r="C1450" s="495" t="s">
        <v>3135</v>
      </c>
    </row>
    <row r="1451" spans="1:3" x14ac:dyDescent="0.2">
      <c r="A1451" s="495">
        <v>1450</v>
      </c>
      <c r="B1451" s="495" t="s">
        <v>3136</v>
      </c>
      <c r="C1451" s="495" t="s">
        <v>3137</v>
      </c>
    </row>
    <row r="1452" spans="1:3" x14ac:dyDescent="0.2">
      <c r="A1452" s="495">
        <v>1451</v>
      </c>
      <c r="B1452" s="495" t="s">
        <v>3138</v>
      </c>
      <c r="C1452" s="495" t="s">
        <v>3139</v>
      </c>
    </row>
    <row r="1453" spans="1:3" x14ac:dyDescent="0.2">
      <c r="A1453" s="495">
        <v>1452</v>
      </c>
      <c r="B1453" s="495" t="s">
        <v>3140</v>
      </c>
      <c r="C1453" s="495" t="s">
        <v>3141</v>
      </c>
    </row>
    <row r="1454" spans="1:3" x14ac:dyDescent="0.2">
      <c r="A1454" s="495">
        <v>1453</v>
      </c>
      <c r="B1454" s="495" t="s">
        <v>3142</v>
      </c>
      <c r="C1454" s="495" t="s">
        <v>3141</v>
      </c>
    </row>
    <row r="1455" spans="1:3" x14ac:dyDescent="0.2">
      <c r="A1455" s="495">
        <v>1454</v>
      </c>
      <c r="B1455" s="495" t="s">
        <v>3143</v>
      </c>
      <c r="C1455" s="495" t="s">
        <v>3144</v>
      </c>
    </row>
    <row r="1456" spans="1:3" x14ac:dyDescent="0.2">
      <c r="A1456" s="495">
        <v>1455</v>
      </c>
      <c r="B1456" s="495" t="s">
        <v>3145</v>
      </c>
      <c r="C1456" s="495" t="s">
        <v>3146</v>
      </c>
    </row>
    <row r="1457" spans="1:3" x14ac:dyDescent="0.2">
      <c r="A1457" s="495">
        <v>1456</v>
      </c>
      <c r="B1457" s="495" t="s">
        <v>3147</v>
      </c>
      <c r="C1457" s="495" t="s">
        <v>3148</v>
      </c>
    </row>
    <row r="1458" spans="1:3" x14ac:dyDescent="0.2">
      <c r="A1458" s="495">
        <v>1457</v>
      </c>
      <c r="B1458" s="495" t="s">
        <v>3149</v>
      </c>
      <c r="C1458" s="495" t="s">
        <v>3150</v>
      </c>
    </row>
    <row r="1459" spans="1:3" x14ac:dyDescent="0.2">
      <c r="A1459" s="495">
        <v>1458</v>
      </c>
      <c r="B1459" s="495" t="s">
        <v>3151</v>
      </c>
      <c r="C1459" s="495" t="s">
        <v>3152</v>
      </c>
    </row>
    <row r="1460" spans="1:3" x14ac:dyDescent="0.2">
      <c r="A1460" s="495">
        <v>1459</v>
      </c>
      <c r="B1460" s="495" t="s">
        <v>3153</v>
      </c>
      <c r="C1460" s="495" t="s">
        <v>208</v>
      </c>
    </row>
    <row r="1461" spans="1:3" x14ac:dyDescent="0.2">
      <c r="A1461" s="495">
        <v>1460</v>
      </c>
      <c r="B1461" s="495" t="s">
        <v>209</v>
      </c>
      <c r="C1461" s="495" t="s">
        <v>210</v>
      </c>
    </row>
    <row r="1462" spans="1:3" x14ac:dyDescent="0.2">
      <c r="A1462" s="495">
        <v>1461</v>
      </c>
      <c r="B1462" s="495" t="s">
        <v>211</v>
      </c>
      <c r="C1462" s="495" t="s">
        <v>212</v>
      </c>
    </row>
    <row r="1463" spans="1:3" x14ac:dyDescent="0.2">
      <c r="A1463" s="495">
        <v>1462</v>
      </c>
      <c r="B1463" s="495" t="s">
        <v>213</v>
      </c>
      <c r="C1463" s="495" t="s">
        <v>214</v>
      </c>
    </row>
    <row r="1464" spans="1:3" x14ac:dyDescent="0.2">
      <c r="A1464" s="495">
        <v>1463</v>
      </c>
      <c r="B1464" s="495" t="s">
        <v>215</v>
      </c>
      <c r="C1464" s="495" t="s">
        <v>216</v>
      </c>
    </row>
    <row r="1465" spans="1:3" x14ac:dyDescent="0.2">
      <c r="A1465" s="495">
        <v>1464</v>
      </c>
      <c r="B1465" s="495" t="s">
        <v>217</v>
      </c>
      <c r="C1465" s="495" t="s">
        <v>218</v>
      </c>
    </row>
    <row r="1466" spans="1:3" x14ac:dyDescent="0.2">
      <c r="A1466" s="495">
        <v>1465</v>
      </c>
      <c r="B1466" s="495" t="s">
        <v>219</v>
      </c>
      <c r="C1466" s="495" t="s">
        <v>220</v>
      </c>
    </row>
    <row r="1467" spans="1:3" x14ac:dyDescent="0.2">
      <c r="A1467" s="495">
        <v>1466</v>
      </c>
      <c r="B1467" s="495" t="s">
        <v>221</v>
      </c>
      <c r="C1467" s="495" t="s">
        <v>222</v>
      </c>
    </row>
    <row r="1468" spans="1:3" x14ac:dyDescent="0.2">
      <c r="A1468" s="495">
        <v>1467</v>
      </c>
      <c r="B1468" s="495" t="s">
        <v>223</v>
      </c>
      <c r="C1468" s="495" t="s">
        <v>224</v>
      </c>
    </row>
    <row r="1469" spans="1:3" x14ac:dyDescent="0.2">
      <c r="A1469" s="495">
        <v>1468</v>
      </c>
      <c r="B1469" s="495" t="s">
        <v>225</v>
      </c>
      <c r="C1469" s="495" t="s">
        <v>224</v>
      </c>
    </row>
    <row r="1470" spans="1:3" x14ac:dyDescent="0.2">
      <c r="A1470" s="495">
        <v>1469</v>
      </c>
      <c r="B1470" s="495" t="s">
        <v>226</v>
      </c>
      <c r="C1470" s="495" t="s">
        <v>227</v>
      </c>
    </row>
    <row r="1471" spans="1:3" x14ac:dyDescent="0.2">
      <c r="A1471" s="495">
        <v>1470</v>
      </c>
      <c r="B1471" s="495" t="s">
        <v>228</v>
      </c>
      <c r="C1471" s="495" t="s">
        <v>229</v>
      </c>
    </row>
    <row r="1472" spans="1:3" x14ac:dyDescent="0.2">
      <c r="A1472" s="495">
        <v>1471</v>
      </c>
      <c r="B1472" s="495" t="s">
        <v>230</v>
      </c>
      <c r="C1472" s="495" t="s">
        <v>231</v>
      </c>
    </row>
    <row r="1473" spans="1:3" x14ac:dyDescent="0.2">
      <c r="A1473" s="495">
        <v>1472</v>
      </c>
      <c r="B1473" s="495" t="s">
        <v>232</v>
      </c>
      <c r="C1473" s="495" t="s">
        <v>233</v>
      </c>
    </row>
    <row r="1474" spans="1:3" x14ac:dyDescent="0.2">
      <c r="A1474" s="495">
        <v>1473</v>
      </c>
      <c r="B1474" s="495" t="s">
        <v>234</v>
      </c>
      <c r="C1474" s="495" t="s">
        <v>235</v>
      </c>
    </row>
    <row r="1475" spans="1:3" x14ac:dyDescent="0.2">
      <c r="A1475" s="495">
        <v>1474</v>
      </c>
      <c r="B1475" s="495" t="s">
        <v>236</v>
      </c>
      <c r="C1475" s="495" t="s">
        <v>237</v>
      </c>
    </row>
    <row r="1476" spans="1:3" x14ac:dyDescent="0.2">
      <c r="A1476" s="495">
        <v>1475</v>
      </c>
      <c r="B1476" s="495" t="s">
        <v>238</v>
      </c>
      <c r="C1476" s="495" t="s">
        <v>239</v>
      </c>
    </row>
    <row r="1477" spans="1:3" x14ac:dyDescent="0.2">
      <c r="A1477" s="495">
        <v>1476</v>
      </c>
      <c r="B1477" s="495" t="s">
        <v>240</v>
      </c>
      <c r="C1477" s="495" t="s">
        <v>241</v>
      </c>
    </row>
    <row r="1478" spans="1:3" x14ac:dyDescent="0.2">
      <c r="A1478" s="495">
        <v>1477</v>
      </c>
      <c r="B1478" s="495" t="s">
        <v>242</v>
      </c>
      <c r="C1478" s="495" t="s">
        <v>243</v>
      </c>
    </row>
    <row r="1479" spans="1:3" x14ac:dyDescent="0.2">
      <c r="A1479" s="495">
        <v>1478</v>
      </c>
      <c r="B1479" s="495" t="s">
        <v>244</v>
      </c>
      <c r="C1479" s="495" t="s">
        <v>245</v>
      </c>
    </row>
    <row r="1480" spans="1:3" x14ac:dyDescent="0.2">
      <c r="A1480" s="495">
        <v>1479</v>
      </c>
      <c r="B1480" s="495" t="s">
        <v>246</v>
      </c>
      <c r="C1480" s="495" t="s">
        <v>247</v>
      </c>
    </row>
    <row r="1481" spans="1:3" x14ac:dyDescent="0.2">
      <c r="A1481" s="495">
        <v>1480</v>
      </c>
      <c r="B1481" s="495" t="s">
        <v>248</v>
      </c>
      <c r="C1481" s="495" t="s">
        <v>249</v>
      </c>
    </row>
    <row r="1482" spans="1:3" x14ac:dyDescent="0.2">
      <c r="A1482" s="495">
        <v>1481</v>
      </c>
      <c r="B1482" s="495" t="s">
        <v>250</v>
      </c>
      <c r="C1482" s="495" t="s">
        <v>251</v>
      </c>
    </row>
    <row r="1483" spans="1:3" x14ac:dyDescent="0.2">
      <c r="A1483" s="495">
        <v>1482</v>
      </c>
      <c r="B1483" s="495" t="s">
        <v>252</v>
      </c>
      <c r="C1483" s="495" t="s">
        <v>253</v>
      </c>
    </row>
    <row r="1484" spans="1:3" x14ac:dyDescent="0.2">
      <c r="A1484" s="495">
        <v>1483</v>
      </c>
      <c r="B1484" s="495" t="s">
        <v>254</v>
      </c>
      <c r="C1484" s="495" t="s">
        <v>255</v>
      </c>
    </row>
    <row r="1485" spans="1:3" x14ac:dyDescent="0.2">
      <c r="A1485" s="495">
        <v>1484</v>
      </c>
      <c r="B1485" s="495" t="s">
        <v>256</v>
      </c>
      <c r="C1485" s="495" t="s">
        <v>257</v>
      </c>
    </row>
    <row r="1486" spans="1:3" x14ac:dyDescent="0.2">
      <c r="A1486" s="495">
        <v>1485</v>
      </c>
      <c r="B1486" s="495" t="s">
        <v>258</v>
      </c>
      <c r="C1486" s="495" t="s">
        <v>259</v>
      </c>
    </row>
    <row r="1487" spans="1:3" x14ac:dyDescent="0.2">
      <c r="A1487" s="495">
        <v>1486</v>
      </c>
      <c r="B1487" s="495" t="s">
        <v>260</v>
      </c>
      <c r="C1487" s="495" t="s">
        <v>3910</v>
      </c>
    </row>
    <row r="1488" spans="1:3" x14ac:dyDescent="0.2">
      <c r="A1488" s="495">
        <v>1487</v>
      </c>
      <c r="B1488" s="495" t="s">
        <v>2351</v>
      </c>
      <c r="C1488" s="495" t="s">
        <v>2352</v>
      </c>
    </row>
    <row r="1489" spans="1:3" x14ac:dyDescent="0.2">
      <c r="A1489" s="495">
        <v>1488</v>
      </c>
      <c r="B1489" s="495" t="s">
        <v>2353</v>
      </c>
      <c r="C1489" s="495" t="s">
        <v>2354</v>
      </c>
    </row>
    <row r="1490" spans="1:3" x14ac:dyDescent="0.2">
      <c r="A1490" s="495">
        <v>1489</v>
      </c>
      <c r="B1490" s="495" t="s">
        <v>2355</v>
      </c>
      <c r="C1490" s="495" t="s">
        <v>2356</v>
      </c>
    </row>
    <row r="1491" spans="1:3" x14ac:dyDescent="0.2">
      <c r="A1491" s="495">
        <v>1490</v>
      </c>
      <c r="B1491" s="495" t="s">
        <v>2357</v>
      </c>
      <c r="C1491" s="495" t="s">
        <v>2358</v>
      </c>
    </row>
    <row r="1492" spans="1:3" x14ac:dyDescent="0.2">
      <c r="A1492" s="495">
        <v>1491</v>
      </c>
      <c r="B1492" s="495" t="s">
        <v>2359</v>
      </c>
      <c r="C1492" s="495" t="s">
        <v>2360</v>
      </c>
    </row>
    <row r="1493" spans="1:3" x14ac:dyDescent="0.2">
      <c r="A1493" s="495">
        <v>1492</v>
      </c>
      <c r="B1493" s="495" t="s">
        <v>2361</v>
      </c>
      <c r="C1493" s="495" t="s">
        <v>2362</v>
      </c>
    </row>
    <row r="1494" spans="1:3" x14ac:dyDescent="0.2">
      <c r="A1494" s="495">
        <v>1493</v>
      </c>
      <c r="B1494" s="495" t="s">
        <v>2363</v>
      </c>
      <c r="C1494" s="495" t="s">
        <v>2364</v>
      </c>
    </row>
    <row r="1495" spans="1:3" x14ac:dyDescent="0.2">
      <c r="A1495" s="495">
        <v>1494</v>
      </c>
      <c r="B1495" s="495" t="s">
        <v>2365</v>
      </c>
      <c r="C1495" s="495" t="s">
        <v>2366</v>
      </c>
    </row>
    <row r="1496" spans="1:3" x14ac:dyDescent="0.2">
      <c r="A1496" s="495">
        <v>1495</v>
      </c>
      <c r="B1496" s="495" t="s">
        <v>2367</v>
      </c>
      <c r="C1496" s="495" t="s">
        <v>2368</v>
      </c>
    </row>
    <row r="1497" spans="1:3" x14ac:dyDescent="0.2">
      <c r="A1497" s="495">
        <v>1496</v>
      </c>
      <c r="B1497" s="495" t="s">
        <v>2369</v>
      </c>
      <c r="C1497" s="495" t="s">
        <v>1730</v>
      </c>
    </row>
    <row r="1498" spans="1:3" x14ac:dyDescent="0.2">
      <c r="A1498" s="495">
        <v>1497</v>
      </c>
      <c r="B1498" s="495" t="s">
        <v>1731</v>
      </c>
      <c r="C1498" s="495" t="s">
        <v>1732</v>
      </c>
    </row>
    <row r="1499" spans="1:3" x14ac:dyDescent="0.2">
      <c r="A1499" s="495">
        <v>1498</v>
      </c>
      <c r="B1499" s="495" t="s">
        <v>1733</v>
      </c>
      <c r="C1499" s="495" t="s">
        <v>1734</v>
      </c>
    </row>
    <row r="1500" spans="1:3" x14ac:dyDescent="0.2">
      <c r="A1500" s="495">
        <v>1499</v>
      </c>
      <c r="B1500" s="495" t="s">
        <v>1735</v>
      </c>
      <c r="C1500" s="495" t="s">
        <v>1736</v>
      </c>
    </row>
    <row r="1501" spans="1:3" x14ac:dyDescent="0.2">
      <c r="A1501" s="495">
        <v>1500</v>
      </c>
      <c r="B1501" s="495" t="s">
        <v>1737</v>
      </c>
      <c r="C1501" s="495" t="s">
        <v>1736</v>
      </c>
    </row>
    <row r="1502" spans="1:3" x14ac:dyDescent="0.2">
      <c r="A1502" s="495">
        <v>1501</v>
      </c>
      <c r="B1502" s="495" t="s">
        <v>1738</v>
      </c>
      <c r="C1502" s="495" t="s">
        <v>1739</v>
      </c>
    </row>
    <row r="1503" spans="1:3" x14ac:dyDescent="0.2">
      <c r="A1503" s="495">
        <v>1502</v>
      </c>
      <c r="B1503" s="495" t="s">
        <v>1740</v>
      </c>
      <c r="C1503" s="495" t="s">
        <v>1741</v>
      </c>
    </row>
    <row r="1504" spans="1:3" x14ac:dyDescent="0.2">
      <c r="A1504" s="495">
        <v>1503</v>
      </c>
      <c r="B1504" s="495" t="s">
        <v>1742</v>
      </c>
      <c r="C1504" s="495" t="s">
        <v>1743</v>
      </c>
    </row>
    <row r="1505" spans="1:3" x14ac:dyDescent="0.2">
      <c r="A1505" s="495">
        <v>1504</v>
      </c>
      <c r="B1505" s="495" t="s">
        <v>1744</v>
      </c>
      <c r="C1505" s="495" t="s">
        <v>1745</v>
      </c>
    </row>
    <row r="1506" spans="1:3" x14ac:dyDescent="0.2">
      <c r="A1506" s="495">
        <v>1505</v>
      </c>
      <c r="B1506" s="495" t="s">
        <v>1746</v>
      </c>
      <c r="C1506" s="495" t="s">
        <v>1747</v>
      </c>
    </row>
    <row r="1507" spans="1:3" x14ac:dyDescent="0.2">
      <c r="A1507" s="495">
        <v>1506</v>
      </c>
      <c r="B1507" s="495" t="s">
        <v>1748</v>
      </c>
      <c r="C1507" s="495" t="s">
        <v>1749</v>
      </c>
    </row>
    <row r="1508" spans="1:3" x14ac:dyDescent="0.2">
      <c r="A1508" s="495">
        <v>1507</v>
      </c>
      <c r="B1508" s="495" t="s">
        <v>1750</v>
      </c>
      <c r="C1508" s="495" t="s">
        <v>1751</v>
      </c>
    </row>
    <row r="1509" spans="1:3" x14ac:dyDescent="0.2">
      <c r="A1509" s="495">
        <v>1508</v>
      </c>
      <c r="B1509" s="495" t="s">
        <v>1752</v>
      </c>
      <c r="C1509" s="495" t="s">
        <v>1753</v>
      </c>
    </row>
    <row r="1510" spans="1:3" x14ac:dyDescent="0.2">
      <c r="A1510" s="495">
        <v>1509</v>
      </c>
      <c r="B1510" s="495" t="s">
        <v>1754</v>
      </c>
      <c r="C1510" s="495" t="s">
        <v>1755</v>
      </c>
    </row>
    <row r="1511" spans="1:3" x14ac:dyDescent="0.2">
      <c r="A1511" s="495">
        <v>1510</v>
      </c>
      <c r="B1511" s="495" t="s">
        <v>1756</v>
      </c>
      <c r="C1511" s="495" t="s">
        <v>1757</v>
      </c>
    </row>
    <row r="1512" spans="1:3" x14ac:dyDescent="0.2">
      <c r="A1512" s="495">
        <v>1511</v>
      </c>
      <c r="B1512" s="495" t="s">
        <v>1758</v>
      </c>
      <c r="C1512" s="495" t="s">
        <v>1759</v>
      </c>
    </row>
    <row r="1513" spans="1:3" x14ac:dyDescent="0.2">
      <c r="A1513" s="495">
        <v>1512</v>
      </c>
      <c r="B1513" s="495" t="s">
        <v>1760</v>
      </c>
      <c r="C1513" s="495" t="s">
        <v>1761</v>
      </c>
    </row>
    <row r="1514" spans="1:3" x14ac:dyDescent="0.2">
      <c r="A1514" s="495">
        <v>1513</v>
      </c>
      <c r="B1514" s="495" t="s">
        <v>1762</v>
      </c>
      <c r="C1514" s="495" t="s">
        <v>1763</v>
      </c>
    </row>
    <row r="1515" spans="1:3" x14ac:dyDescent="0.2">
      <c r="A1515" s="495">
        <v>1514</v>
      </c>
      <c r="B1515" s="495" t="s">
        <v>1764</v>
      </c>
      <c r="C1515" s="495" t="s">
        <v>1765</v>
      </c>
    </row>
    <row r="1516" spans="1:3" x14ac:dyDescent="0.2">
      <c r="A1516" s="495">
        <v>1515</v>
      </c>
      <c r="B1516" s="495" t="s">
        <v>1766</v>
      </c>
      <c r="C1516" s="495" t="s">
        <v>1767</v>
      </c>
    </row>
    <row r="1517" spans="1:3" x14ac:dyDescent="0.2">
      <c r="A1517" s="495">
        <v>1516</v>
      </c>
      <c r="B1517" s="495" t="s">
        <v>1768</v>
      </c>
      <c r="C1517" s="495" t="s">
        <v>1769</v>
      </c>
    </row>
    <row r="1518" spans="1:3" x14ac:dyDescent="0.2">
      <c r="A1518" s="495">
        <v>1517</v>
      </c>
      <c r="B1518" s="495" t="s">
        <v>1770</v>
      </c>
      <c r="C1518" s="495" t="s">
        <v>1771</v>
      </c>
    </row>
    <row r="1519" spans="1:3" x14ac:dyDescent="0.2">
      <c r="A1519" s="495">
        <v>1518</v>
      </c>
      <c r="B1519" s="495" t="s">
        <v>1772</v>
      </c>
      <c r="C1519" s="495" t="s">
        <v>1773</v>
      </c>
    </row>
    <row r="1520" spans="1:3" x14ac:dyDescent="0.2">
      <c r="A1520" s="495">
        <v>1519</v>
      </c>
      <c r="B1520" s="495" t="s">
        <v>1774</v>
      </c>
      <c r="C1520" s="495" t="s">
        <v>1775</v>
      </c>
    </row>
    <row r="1521" spans="1:3" x14ac:dyDescent="0.2">
      <c r="A1521" s="495">
        <v>1520</v>
      </c>
      <c r="B1521" s="495" t="s">
        <v>1776</v>
      </c>
      <c r="C1521" s="495" t="s">
        <v>1777</v>
      </c>
    </row>
    <row r="1522" spans="1:3" x14ac:dyDescent="0.2">
      <c r="A1522" s="495">
        <v>1521</v>
      </c>
      <c r="B1522" s="495" t="s">
        <v>1778</v>
      </c>
      <c r="C1522" s="495" t="s">
        <v>1779</v>
      </c>
    </row>
    <row r="1523" spans="1:3" x14ac:dyDescent="0.2">
      <c r="A1523" s="495">
        <v>1522</v>
      </c>
      <c r="B1523" s="495" t="s">
        <v>1780</v>
      </c>
      <c r="C1523" s="495" t="s">
        <v>1781</v>
      </c>
    </row>
    <row r="1524" spans="1:3" x14ac:dyDescent="0.2">
      <c r="A1524" s="495">
        <v>1523</v>
      </c>
      <c r="B1524" s="495" t="s">
        <v>1782</v>
      </c>
      <c r="C1524" s="495" t="s">
        <v>1783</v>
      </c>
    </row>
    <row r="1525" spans="1:3" x14ac:dyDescent="0.2">
      <c r="A1525" s="495">
        <v>1524</v>
      </c>
      <c r="B1525" s="495" t="s">
        <v>1784</v>
      </c>
      <c r="C1525" s="495" t="s">
        <v>1785</v>
      </c>
    </row>
    <row r="1526" spans="1:3" x14ac:dyDescent="0.2">
      <c r="A1526" s="495">
        <v>1525</v>
      </c>
      <c r="B1526" s="495" t="s">
        <v>1786</v>
      </c>
      <c r="C1526" s="495" t="s">
        <v>1787</v>
      </c>
    </row>
    <row r="1527" spans="1:3" x14ac:dyDescent="0.2">
      <c r="A1527" s="495">
        <v>1526</v>
      </c>
      <c r="B1527" s="495" t="s">
        <v>1788</v>
      </c>
      <c r="C1527" s="495" t="s">
        <v>350</v>
      </c>
    </row>
    <row r="1528" spans="1:3" x14ac:dyDescent="0.2">
      <c r="A1528" s="495">
        <v>1527</v>
      </c>
      <c r="B1528" s="495" t="s">
        <v>351</v>
      </c>
      <c r="C1528" s="495" t="s">
        <v>352</v>
      </c>
    </row>
    <row r="1529" spans="1:3" x14ac:dyDescent="0.2">
      <c r="A1529" s="495">
        <v>1528</v>
      </c>
      <c r="B1529" s="495" t="s">
        <v>353</v>
      </c>
      <c r="C1529" s="495" t="s">
        <v>354</v>
      </c>
    </row>
    <row r="1530" spans="1:3" x14ac:dyDescent="0.2">
      <c r="A1530" s="495">
        <v>1529</v>
      </c>
      <c r="B1530" s="495" t="s">
        <v>355</v>
      </c>
      <c r="C1530" s="495" t="s">
        <v>356</v>
      </c>
    </row>
    <row r="1531" spans="1:3" x14ac:dyDescent="0.2">
      <c r="A1531" s="495">
        <v>1530</v>
      </c>
      <c r="B1531" s="495" t="s">
        <v>357</v>
      </c>
      <c r="C1531" s="495" t="s">
        <v>358</v>
      </c>
    </row>
    <row r="1532" spans="1:3" x14ac:dyDescent="0.2">
      <c r="A1532" s="495">
        <v>1531</v>
      </c>
      <c r="B1532" s="495" t="s">
        <v>359</v>
      </c>
      <c r="C1532" s="495" t="s">
        <v>360</v>
      </c>
    </row>
    <row r="1533" spans="1:3" x14ac:dyDescent="0.2">
      <c r="A1533" s="495">
        <v>1532</v>
      </c>
      <c r="B1533" s="495" t="s">
        <v>361</v>
      </c>
      <c r="C1533" s="495" t="s">
        <v>362</v>
      </c>
    </row>
    <row r="1534" spans="1:3" x14ac:dyDescent="0.2">
      <c r="A1534" s="495">
        <v>1533</v>
      </c>
      <c r="B1534" s="495" t="s">
        <v>363</v>
      </c>
      <c r="C1534" s="495" t="s">
        <v>362</v>
      </c>
    </row>
    <row r="1535" spans="1:3" x14ac:dyDescent="0.2">
      <c r="A1535" s="495">
        <v>1534</v>
      </c>
      <c r="B1535" s="495" t="s">
        <v>364</v>
      </c>
      <c r="C1535" s="495" t="s">
        <v>365</v>
      </c>
    </row>
    <row r="1536" spans="1:3" x14ac:dyDescent="0.2">
      <c r="A1536" s="495">
        <v>1535</v>
      </c>
      <c r="B1536" s="495" t="s">
        <v>366</v>
      </c>
      <c r="C1536" s="495" t="s">
        <v>367</v>
      </c>
    </row>
    <row r="1537" spans="1:3" x14ac:dyDescent="0.2">
      <c r="A1537" s="495">
        <v>1536</v>
      </c>
      <c r="B1537" s="495" t="s">
        <v>2696</v>
      </c>
      <c r="C1537" s="495" t="s">
        <v>2697</v>
      </c>
    </row>
    <row r="1538" spans="1:3" x14ac:dyDescent="0.2">
      <c r="A1538" s="495">
        <v>1537</v>
      </c>
      <c r="B1538" s="495" t="s">
        <v>2698</v>
      </c>
      <c r="C1538" s="495" t="s">
        <v>2699</v>
      </c>
    </row>
    <row r="1539" spans="1:3" x14ac:dyDescent="0.2">
      <c r="A1539" s="495">
        <v>1538</v>
      </c>
      <c r="B1539" s="495" t="s">
        <v>2700</v>
      </c>
      <c r="C1539" s="495" t="s">
        <v>3697</v>
      </c>
    </row>
    <row r="1540" spans="1:3" x14ac:dyDescent="0.2">
      <c r="A1540" s="495">
        <v>1539</v>
      </c>
      <c r="B1540" s="495" t="s">
        <v>3698</v>
      </c>
      <c r="C1540" s="495" t="s">
        <v>3699</v>
      </c>
    </row>
    <row r="1541" spans="1:3" x14ac:dyDescent="0.2">
      <c r="A1541" s="495">
        <v>1540</v>
      </c>
      <c r="B1541" s="495" t="s">
        <v>3700</v>
      </c>
      <c r="C1541" s="495" t="s">
        <v>3701</v>
      </c>
    </row>
    <row r="1542" spans="1:3" x14ac:dyDescent="0.2">
      <c r="A1542" s="495">
        <v>1541</v>
      </c>
      <c r="B1542" s="495" t="s">
        <v>3702</v>
      </c>
      <c r="C1542" s="495" t="s">
        <v>3703</v>
      </c>
    </row>
    <row r="1543" spans="1:3" x14ac:dyDescent="0.2">
      <c r="A1543" s="495">
        <v>1542</v>
      </c>
      <c r="B1543" s="495" t="s">
        <v>3704</v>
      </c>
      <c r="C1543" s="495" t="s">
        <v>3705</v>
      </c>
    </row>
    <row r="1544" spans="1:3" x14ac:dyDescent="0.2">
      <c r="A1544" s="495">
        <v>1543</v>
      </c>
      <c r="B1544" s="495" t="s">
        <v>3706</v>
      </c>
      <c r="C1544" s="495" t="s">
        <v>3707</v>
      </c>
    </row>
    <row r="1545" spans="1:3" x14ac:dyDescent="0.2">
      <c r="A1545" s="495">
        <v>1544</v>
      </c>
      <c r="B1545" s="495" t="s">
        <v>3708</v>
      </c>
      <c r="C1545" s="495" t="s">
        <v>3709</v>
      </c>
    </row>
    <row r="1546" spans="1:3" x14ac:dyDescent="0.2">
      <c r="A1546" s="495">
        <v>1545</v>
      </c>
      <c r="B1546" s="495" t="s">
        <v>3710</v>
      </c>
      <c r="C1546" s="495" t="s">
        <v>3711</v>
      </c>
    </row>
    <row r="1547" spans="1:3" x14ac:dyDescent="0.2">
      <c r="A1547" s="495">
        <v>1546</v>
      </c>
      <c r="B1547" s="495" t="s">
        <v>3712</v>
      </c>
      <c r="C1547" s="495" t="s">
        <v>3713</v>
      </c>
    </row>
    <row r="1548" spans="1:3" x14ac:dyDescent="0.2">
      <c r="A1548" s="495">
        <v>1547</v>
      </c>
      <c r="B1548" s="495" t="s">
        <v>3714</v>
      </c>
      <c r="C1548" s="495" t="s">
        <v>3715</v>
      </c>
    </row>
    <row r="1549" spans="1:3" x14ac:dyDescent="0.2">
      <c r="A1549" s="495">
        <v>1548</v>
      </c>
      <c r="B1549" s="495" t="s">
        <v>3716</v>
      </c>
      <c r="C1549" s="495" t="s">
        <v>3717</v>
      </c>
    </row>
    <row r="1550" spans="1:3" x14ac:dyDescent="0.2">
      <c r="A1550" s="495">
        <v>1549</v>
      </c>
      <c r="B1550" s="495" t="s">
        <v>3718</v>
      </c>
      <c r="C1550" s="495" t="s">
        <v>3717</v>
      </c>
    </row>
    <row r="1551" spans="1:3" x14ac:dyDescent="0.2">
      <c r="A1551" s="495">
        <v>1550</v>
      </c>
      <c r="B1551" s="495" t="s">
        <v>3719</v>
      </c>
      <c r="C1551" s="495" t="s">
        <v>3720</v>
      </c>
    </row>
    <row r="1552" spans="1:3" x14ac:dyDescent="0.2">
      <c r="A1552" s="495">
        <v>1551</v>
      </c>
      <c r="B1552" s="495" t="s">
        <v>3721</v>
      </c>
      <c r="C1552" s="495" t="s">
        <v>3722</v>
      </c>
    </row>
    <row r="1553" spans="1:3" x14ac:dyDescent="0.2">
      <c r="A1553" s="495">
        <v>1552</v>
      </c>
      <c r="B1553" s="495" t="s">
        <v>3723</v>
      </c>
      <c r="C1553" s="495" t="s">
        <v>3412</v>
      </c>
    </row>
    <row r="1554" spans="1:3" x14ac:dyDescent="0.2">
      <c r="A1554" s="495">
        <v>1553</v>
      </c>
      <c r="B1554" s="495" t="s">
        <v>3413</v>
      </c>
      <c r="C1554" s="495" t="s">
        <v>3414</v>
      </c>
    </row>
    <row r="1555" spans="1:3" x14ac:dyDescent="0.2">
      <c r="A1555" s="495">
        <v>1554</v>
      </c>
      <c r="B1555" s="495" t="s">
        <v>3415</v>
      </c>
      <c r="C1555" s="495" t="s">
        <v>3416</v>
      </c>
    </row>
    <row r="1556" spans="1:3" x14ac:dyDescent="0.2">
      <c r="A1556" s="495">
        <v>1555</v>
      </c>
      <c r="B1556" s="495" t="s">
        <v>3417</v>
      </c>
      <c r="C1556" s="495" t="s">
        <v>2791</v>
      </c>
    </row>
    <row r="1557" spans="1:3" x14ac:dyDescent="0.2">
      <c r="A1557" s="495">
        <v>1556</v>
      </c>
      <c r="B1557" s="495" t="s">
        <v>2792</v>
      </c>
      <c r="C1557" s="495" t="s">
        <v>1671</v>
      </c>
    </row>
    <row r="1558" spans="1:3" x14ac:dyDescent="0.2">
      <c r="A1558" s="495">
        <v>1557</v>
      </c>
      <c r="B1558" s="495" t="s">
        <v>1672</v>
      </c>
      <c r="C1558" s="495" t="s">
        <v>1673</v>
      </c>
    </row>
    <row r="1559" spans="1:3" x14ac:dyDescent="0.2">
      <c r="A1559" s="495">
        <v>1558</v>
      </c>
      <c r="B1559" s="495" t="s">
        <v>1674</v>
      </c>
      <c r="C1559" s="495" t="s">
        <v>399</v>
      </c>
    </row>
    <row r="1560" spans="1:3" x14ac:dyDescent="0.2">
      <c r="A1560" s="495">
        <v>1559</v>
      </c>
      <c r="B1560" s="495" t="s">
        <v>400</v>
      </c>
      <c r="C1560" s="495" t="s">
        <v>401</v>
      </c>
    </row>
    <row r="1561" spans="1:3" x14ac:dyDescent="0.2">
      <c r="A1561" s="495">
        <v>1560</v>
      </c>
      <c r="B1561" s="495" t="s">
        <v>402</v>
      </c>
      <c r="C1561" s="495" t="s">
        <v>403</v>
      </c>
    </row>
    <row r="1562" spans="1:3" x14ac:dyDescent="0.2">
      <c r="A1562" s="495">
        <v>1561</v>
      </c>
      <c r="B1562" s="495" t="s">
        <v>404</v>
      </c>
      <c r="C1562" s="495" t="s">
        <v>405</v>
      </c>
    </row>
    <row r="1563" spans="1:3" x14ac:dyDescent="0.2">
      <c r="A1563" s="495">
        <v>1562</v>
      </c>
      <c r="B1563" s="495" t="s">
        <v>406</v>
      </c>
      <c r="C1563" s="495" t="s">
        <v>407</v>
      </c>
    </row>
    <row r="1564" spans="1:3" x14ac:dyDescent="0.2">
      <c r="A1564" s="495">
        <v>1563</v>
      </c>
      <c r="B1564" s="495" t="s">
        <v>408</v>
      </c>
      <c r="C1564" s="495" t="s">
        <v>409</v>
      </c>
    </row>
    <row r="1565" spans="1:3" x14ac:dyDescent="0.2">
      <c r="A1565" s="495">
        <v>1564</v>
      </c>
      <c r="B1565" s="495" t="s">
        <v>410</v>
      </c>
      <c r="C1565" s="495" t="s">
        <v>411</v>
      </c>
    </row>
    <row r="1566" spans="1:3" x14ac:dyDescent="0.2">
      <c r="A1566" s="495">
        <v>1565</v>
      </c>
      <c r="B1566" s="495" t="s">
        <v>412</v>
      </c>
      <c r="C1566" s="495" t="s">
        <v>413</v>
      </c>
    </row>
    <row r="1567" spans="1:3" x14ac:dyDescent="0.2">
      <c r="A1567" s="495">
        <v>1566</v>
      </c>
      <c r="B1567" s="495" t="s">
        <v>414</v>
      </c>
      <c r="C1567" s="495" t="s">
        <v>413</v>
      </c>
    </row>
    <row r="1568" spans="1:3" x14ac:dyDescent="0.2">
      <c r="A1568" s="495">
        <v>1567</v>
      </c>
      <c r="B1568" s="495" t="s">
        <v>415</v>
      </c>
      <c r="C1568" s="495" t="s">
        <v>416</v>
      </c>
    </row>
    <row r="1569" spans="1:3" x14ac:dyDescent="0.2">
      <c r="A1569" s="495">
        <v>1568</v>
      </c>
      <c r="B1569" s="495" t="s">
        <v>417</v>
      </c>
      <c r="C1569" s="495" t="s">
        <v>418</v>
      </c>
    </row>
    <row r="1570" spans="1:3" x14ac:dyDescent="0.2">
      <c r="A1570" s="495">
        <v>1569</v>
      </c>
      <c r="B1570" s="495" t="s">
        <v>419</v>
      </c>
      <c r="C1570" s="495" t="s">
        <v>420</v>
      </c>
    </row>
    <row r="1571" spans="1:3" x14ac:dyDescent="0.2">
      <c r="A1571" s="495">
        <v>1570</v>
      </c>
      <c r="B1571" s="495" t="s">
        <v>421</v>
      </c>
      <c r="C1571" s="495" t="s">
        <v>422</v>
      </c>
    </row>
    <row r="1572" spans="1:3" x14ac:dyDescent="0.2">
      <c r="A1572" s="495">
        <v>1571</v>
      </c>
      <c r="B1572" s="495" t="s">
        <v>423</v>
      </c>
      <c r="C1572" s="495" t="s">
        <v>424</v>
      </c>
    </row>
    <row r="1573" spans="1:3" x14ac:dyDescent="0.2">
      <c r="A1573" s="495">
        <v>1572</v>
      </c>
      <c r="B1573" s="495" t="s">
        <v>425</v>
      </c>
      <c r="C1573" s="495" t="s">
        <v>426</v>
      </c>
    </row>
    <row r="1574" spans="1:3" x14ac:dyDescent="0.2">
      <c r="A1574" s="495">
        <v>1573</v>
      </c>
      <c r="B1574" s="495" t="s">
        <v>427</v>
      </c>
      <c r="C1574" s="495" t="s">
        <v>428</v>
      </c>
    </row>
    <row r="1575" spans="1:3" x14ac:dyDescent="0.2">
      <c r="A1575" s="495">
        <v>1574</v>
      </c>
      <c r="B1575" s="495" t="s">
        <v>429</v>
      </c>
      <c r="C1575" s="495" t="s">
        <v>430</v>
      </c>
    </row>
    <row r="1576" spans="1:3" x14ac:dyDescent="0.2">
      <c r="A1576" s="495">
        <v>1575</v>
      </c>
      <c r="B1576" s="495" t="s">
        <v>431</v>
      </c>
      <c r="C1576" s="495" t="s">
        <v>432</v>
      </c>
    </row>
    <row r="1577" spans="1:3" x14ac:dyDescent="0.2">
      <c r="A1577" s="495">
        <v>1576</v>
      </c>
      <c r="B1577" s="495" t="s">
        <v>433</v>
      </c>
      <c r="C1577" s="495" t="s">
        <v>434</v>
      </c>
    </row>
    <row r="1578" spans="1:3" x14ac:dyDescent="0.2">
      <c r="A1578" s="495">
        <v>1577</v>
      </c>
      <c r="B1578" s="495" t="s">
        <v>435</v>
      </c>
      <c r="C1578" s="495" t="s">
        <v>436</v>
      </c>
    </row>
    <row r="1579" spans="1:3" x14ac:dyDescent="0.2">
      <c r="A1579" s="495">
        <v>1578</v>
      </c>
      <c r="B1579" s="495" t="s">
        <v>437</v>
      </c>
      <c r="C1579" s="495" t="s">
        <v>438</v>
      </c>
    </row>
    <row r="1580" spans="1:3" x14ac:dyDescent="0.2">
      <c r="A1580" s="495">
        <v>1579</v>
      </c>
      <c r="B1580" s="495" t="s">
        <v>439</v>
      </c>
      <c r="C1580" s="495" t="s">
        <v>440</v>
      </c>
    </row>
    <row r="1581" spans="1:3" x14ac:dyDescent="0.2">
      <c r="A1581" s="495">
        <v>1580</v>
      </c>
      <c r="B1581" s="495" t="s">
        <v>441</v>
      </c>
      <c r="C1581" s="495" t="s">
        <v>442</v>
      </c>
    </row>
    <row r="1582" spans="1:3" x14ac:dyDescent="0.2">
      <c r="A1582" s="495">
        <v>1581</v>
      </c>
      <c r="B1582" s="495" t="s">
        <v>443</v>
      </c>
      <c r="C1582" s="495" t="s">
        <v>444</v>
      </c>
    </row>
    <row r="1583" spans="1:3" x14ac:dyDescent="0.2">
      <c r="A1583" s="495">
        <v>1582</v>
      </c>
      <c r="B1583" s="495" t="s">
        <v>445</v>
      </c>
      <c r="C1583" s="495" t="s">
        <v>446</v>
      </c>
    </row>
    <row r="1584" spans="1:3" x14ac:dyDescent="0.2">
      <c r="A1584" s="495">
        <v>1583</v>
      </c>
      <c r="B1584" s="495" t="s">
        <v>447</v>
      </c>
      <c r="C1584" s="495" t="s">
        <v>448</v>
      </c>
    </row>
    <row r="1585" spans="1:3" x14ac:dyDescent="0.2">
      <c r="A1585" s="495">
        <v>1584</v>
      </c>
      <c r="B1585" s="495" t="s">
        <v>449</v>
      </c>
      <c r="C1585" s="495" t="s">
        <v>450</v>
      </c>
    </row>
    <row r="1586" spans="1:3" x14ac:dyDescent="0.2">
      <c r="A1586" s="495">
        <v>1585</v>
      </c>
      <c r="B1586" s="495" t="s">
        <v>451</v>
      </c>
      <c r="C1586" s="495" t="s">
        <v>452</v>
      </c>
    </row>
    <row r="1587" spans="1:3" x14ac:dyDescent="0.2">
      <c r="A1587" s="495">
        <v>1586</v>
      </c>
      <c r="B1587" s="495" t="s">
        <v>453</v>
      </c>
      <c r="C1587" s="495" t="s">
        <v>454</v>
      </c>
    </row>
    <row r="1588" spans="1:3" x14ac:dyDescent="0.2">
      <c r="A1588" s="495">
        <v>1587</v>
      </c>
      <c r="B1588" s="495" t="s">
        <v>455</v>
      </c>
      <c r="C1588" s="495" t="s">
        <v>456</v>
      </c>
    </row>
    <row r="1589" spans="1:3" x14ac:dyDescent="0.2">
      <c r="A1589" s="495">
        <v>1588</v>
      </c>
      <c r="B1589" s="495" t="s">
        <v>457</v>
      </c>
      <c r="C1589" s="495" t="s">
        <v>458</v>
      </c>
    </row>
    <row r="1590" spans="1:3" x14ac:dyDescent="0.2">
      <c r="A1590" s="495">
        <v>1589</v>
      </c>
      <c r="B1590" s="495" t="s">
        <v>459</v>
      </c>
      <c r="C1590" s="495" t="s">
        <v>458</v>
      </c>
    </row>
    <row r="1591" spans="1:3" x14ac:dyDescent="0.2">
      <c r="A1591" s="495">
        <v>1590</v>
      </c>
      <c r="B1591" s="495" t="s">
        <v>460</v>
      </c>
      <c r="C1591" s="495" t="s">
        <v>461</v>
      </c>
    </row>
    <row r="1592" spans="1:3" x14ac:dyDescent="0.2">
      <c r="A1592" s="495">
        <v>1591</v>
      </c>
      <c r="B1592" s="495" t="s">
        <v>462</v>
      </c>
      <c r="C1592" s="495" t="s">
        <v>463</v>
      </c>
    </row>
    <row r="1593" spans="1:3" x14ac:dyDescent="0.2">
      <c r="A1593" s="495">
        <v>1592</v>
      </c>
      <c r="B1593" s="495" t="s">
        <v>464</v>
      </c>
      <c r="C1593" s="495" t="s">
        <v>465</v>
      </c>
    </row>
    <row r="1594" spans="1:3" x14ac:dyDescent="0.2">
      <c r="A1594" s="495">
        <v>1593</v>
      </c>
      <c r="B1594" s="495" t="s">
        <v>466</v>
      </c>
      <c r="C1594" s="495" t="s">
        <v>467</v>
      </c>
    </row>
    <row r="1595" spans="1:3" x14ac:dyDescent="0.2">
      <c r="A1595" s="495">
        <v>1594</v>
      </c>
      <c r="B1595" s="495" t="s">
        <v>468</v>
      </c>
      <c r="C1595" s="495" t="s">
        <v>469</v>
      </c>
    </row>
    <row r="1596" spans="1:3" x14ac:dyDescent="0.2">
      <c r="A1596" s="495">
        <v>1595</v>
      </c>
      <c r="B1596" s="495" t="s">
        <v>470</v>
      </c>
      <c r="C1596" s="495" t="s">
        <v>471</v>
      </c>
    </row>
    <row r="1597" spans="1:3" x14ac:dyDescent="0.2">
      <c r="A1597" s="495">
        <v>1596</v>
      </c>
      <c r="B1597" s="495" t="s">
        <v>472</v>
      </c>
      <c r="C1597" s="495" t="s">
        <v>473</v>
      </c>
    </row>
    <row r="1598" spans="1:3" x14ac:dyDescent="0.2">
      <c r="A1598" s="495">
        <v>1597</v>
      </c>
      <c r="B1598" s="495" t="s">
        <v>474</v>
      </c>
      <c r="C1598" s="495" t="s">
        <v>475</v>
      </c>
    </row>
    <row r="1599" spans="1:3" x14ac:dyDescent="0.2">
      <c r="A1599" s="495">
        <v>1598</v>
      </c>
      <c r="B1599" s="495" t="s">
        <v>476</v>
      </c>
      <c r="C1599" s="495" t="s">
        <v>1923</v>
      </c>
    </row>
    <row r="1600" spans="1:3" x14ac:dyDescent="0.2">
      <c r="A1600" s="495">
        <v>1599</v>
      </c>
      <c r="B1600" s="495" t="s">
        <v>1924</v>
      </c>
      <c r="C1600" s="495" t="s">
        <v>1923</v>
      </c>
    </row>
    <row r="1601" spans="1:3" x14ac:dyDescent="0.2">
      <c r="A1601" s="495">
        <v>1600</v>
      </c>
      <c r="B1601" s="495" t="s">
        <v>1925</v>
      </c>
      <c r="C1601" s="495" t="s">
        <v>1926</v>
      </c>
    </row>
    <row r="1602" spans="1:3" x14ac:dyDescent="0.2">
      <c r="A1602" s="495">
        <v>1601</v>
      </c>
      <c r="B1602" s="495" t="s">
        <v>1927</v>
      </c>
      <c r="C1602" s="495" t="s">
        <v>1926</v>
      </c>
    </row>
    <row r="1603" spans="1:3" x14ac:dyDescent="0.2">
      <c r="A1603" s="495">
        <v>1602</v>
      </c>
      <c r="B1603" s="495" t="s">
        <v>1928</v>
      </c>
      <c r="C1603" s="495" t="s">
        <v>1929</v>
      </c>
    </row>
    <row r="1604" spans="1:3" x14ac:dyDescent="0.2">
      <c r="A1604" s="495">
        <v>1603</v>
      </c>
      <c r="B1604" s="495" t="s">
        <v>1930</v>
      </c>
      <c r="C1604" s="495" t="s">
        <v>1929</v>
      </c>
    </row>
    <row r="1605" spans="1:3" x14ac:dyDescent="0.2">
      <c r="A1605" s="495">
        <v>1604</v>
      </c>
      <c r="B1605" s="495" t="s">
        <v>1931</v>
      </c>
      <c r="C1605" s="495" t="s">
        <v>1932</v>
      </c>
    </row>
    <row r="1606" spans="1:3" x14ac:dyDescent="0.2">
      <c r="A1606" s="495">
        <v>1605</v>
      </c>
      <c r="B1606" s="495" t="s">
        <v>1933</v>
      </c>
      <c r="C1606" s="495" t="s">
        <v>1932</v>
      </c>
    </row>
    <row r="1607" spans="1:3" x14ac:dyDescent="0.2">
      <c r="A1607" s="495">
        <v>1606</v>
      </c>
      <c r="B1607" s="495" t="s">
        <v>1934</v>
      </c>
      <c r="C1607" s="495" t="s">
        <v>1935</v>
      </c>
    </row>
    <row r="1608" spans="1:3" x14ac:dyDescent="0.2">
      <c r="A1608" s="495">
        <v>1607</v>
      </c>
      <c r="B1608" s="495" t="s">
        <v>1936</v>
      </c>
      <c r="C1608" s="495" t="s">
        <v>1935</v>
      </c>
    </row>
    <row r="1609" spans="1:3" x14ac:dyDescent="0.2">
      <c r="A1609" s="495">
        <v>1608</v>
      </c>
      <c r="B1609" s="495" t="s">
        <v>1937</v>
      </c>
      <c r="C1609" s="495" t="s">
        <v>571</v>
      </c>
    </row>
    <row r="1610" spans="1:3" x14ac:dyDescent="0.2">
      <c r="A1610" s="495">
        <v>1609</v>
      </c>
      <c r="B1610" s="495" t="s">
        <v>572</v>
      </c>
      <c r="C1610" s="495" t="s">
        <v>571</v>
      </c>
    </row>
    <row r="1611" spans="1:3" x14ac:dyDescent="0.2">
      <c r="A1611" s="495">
        <v>1610</v>
      </c>
      <c r="B1611" s="495" t="s">
        <v>573</v>
      </c>
      <c r="C1611" s="495" t="s">
        <v>574</v>
      </c>
    </row>
    <row r="1612" spans="1:3" x14ac:dyDescent="0.2">
      <c r="A1612" s="495">
        <v>1611</v>
      </c>
      <c r="B1612" s="495" t="s">
        <v>575</v>
      </c>
      <c r="C1612" s="495" t="s">
        <v>576</v>
      </c>
    </row>
    <row r="1613" spans="1:3" x14ac:dyDescent="0.2">
      <c r="A1613" s="495">
        <v>1612</v>
      </c>
      <c r="B1613" s="495" t="s">
        <v>577</v>
      </c>
      <c r="C1613" s="495" t="s">
        <v>576</v>
      </c>
    </row>
    <row r="1614" spans="1:3" x14ac:dyDescent="0.2">
      <c r="A1614" s="495">
        <v>1613</v>
      </c>
      <c r="B1614" s="495" t="s">
        <v>578</v>
      </c>
      <c r="C1614" s="495" t="s">
        <v>579</v>
      </c>
    </row>
    <row r="1615" spans="1:3" x14ac:dyDescent="0.2">
      <c r="A1615" s="495">
        <v>1614</v>
      </c>
      <c r="B1615" s="495" t="s">
        <v>580</v>
      </c>
      <c r="C1615" s="495" t="s">
        <v>579</v>
      </c>
    </row>
    <row r="1616" spans="1:3" x14ac:dyDescent="0.2">
      <c r="A1616" s="495">
        <v>1615</v>
      </c>
      <c r="B1616" s="495" t="s">
        <v>581</v>
      </c>
      <c r="C1616" s="495" t="s">
        <v>582</v>
      </c>
    </row>
    <row r="1617" spans="1:3" x14ac:dyDescent="0.2">
      <c r="A1617" s="495">
        <v>1616</v>
      </c>
      <c r="B1617" s="495" t="s">
        <v>583</v>
      </c>
      <c r="C1617" s="495" t="s">
        <v>584</v>
      </c>
    </row>
    <row r="1618" spans="1:3" x14ac:dyDescent="0.2">
      <c r="A1618" s="495">
        <v>1617</v>
      </c>
      <c r="B1618" s="495" t="s">
        <v>585</v>
      </c>
      <c r="C1618" s="495" t="s">
        <v>586</v>
      </c>
    </row>
    <row r="1619" spans="1:3" x14ac:dyDescent="0.2">
      <c r="A1619" s="495">
        <v>1618</v>
      </c>
      <c r="B1619" s="495" t="s">
        <v>587</v>
      </c>
      <c r="C1619" s="495" t="s">
        <v>588</v>
      </c>
    </row>
    <row r="1620" spans="1:3" x14ac:dyDescent="0.2">
      <c r="A1620" s="495">
        <v>1619</v>
      </c>
      <c r="B1620" s="495" t="s">
        <v>589</v>
      </c>
      <c r="C1620" s="495" t="s">
        <v>590</v>
      </c>
    </row>
    <row r="1621" spans="1:3" x14ac:dyDescent="0.2">
      <c r="A1621" s="495">
        <v>1620</v>
      </c>
      <c r="B1621" s="495" t="s">
        <v>591</v>
      </c>
      <c r="C1621" s="495" t="s">
        <v>592</v>
      </c>
    </row>
    <row r="1622" spans="1:3" x14ac:dyDescent="0.2">
      <c r="A1622" s="495">
        <v>1621</v>
      </c>
      <c r="B1622" s="495" t="s">
        <v>593</v>
      </c>
      <c r="C1622" s="495" t="s">
        <v>594</v>
      </c>
    </row>
    <row r="1623" spans="1:3" x14ac:dyDescent="0.2">
      <c r="A1623" s="495">
        <v>1622</v>
      </c>
      <c r="B1623" s="495" t="s">
        <v>595</v>
      </c>
      <c r="C1623" s="495" t="s">
        <v>596</v>
      </c>
    </row>
    <row r="1624" spans="1:3" x14ac:dyDescent="0.2">
      <c r="A1624" s="495">
        <v>1623</v>
      </c>
      <c r="B1624" s="495" t="s">
        <v>597</v>
      </c>
      <c r="C1624" s="495" t="s">
        <v>598</v>
      </c>
    </row>
    <row r="1625" spans="1:3" x14ac:dyDescent="0.2">
      <c r="A1625" s="495">
        <v>1624</v>
      </c>
      <c r="B1625" s="495" t="s">
        <v>599</v>
      </c>
      <c r="C1625" s="495" t="s">
        <v>600</v>
      </c>
    </row>
    <row r="1626" spans="1:3" x14ac:dyDescent="0.2">
      <c r="A1626" s="495">
        <v>1625</v>
      </c>
      <c r="B1626" s="495" t="s">
        <v>601</v>
      </c>
      <c r="C1626" s="495" t="s">
        <v>602</v>
      </c>
    </row>
    <row r="1627" spans="1:3" x14ac:dyDescent="0.2">
      <c r="A1627" s="495">
        <v>1626</v>
      </c>
      <c r="B1627" s="495" t="s">
        <v>603</v>
      </c>
      <c r="C1627" s="495" t="s">
        <v>604</v>
      </c>
    </row>
    <row r="1628" spans="1:3" x14ac:dyDescent="0.2">
      <c r="A1628" s="495">
        <v>1627</v>
      </c>
      <c r="B1628" s="495" t="s">
        <v>605</v>
      </c>
      <c r="C1628" s="495" t="s">
        <v>606</v>
      </c>
    </row>
    <row r="1629" spans="1:3" x14ac:dyDescent="0.2">
      <c r="A1629" s="495">
        <v>1628</v>
      </c>
      <c r="B1629" s="495" t="s">
        <v>607</v>
      </c>
      <c r="C1629" s="495" t="s">
        <v>608</v>
      </c>
    </row>
    <row r="1630" spans="1:3" x14ac:dyDescent="0.2">
      <c r="A1630" s="495">
        <v>1629</v>
      </c>
      <c r="B1630" s="495" t="s">
        <v>609</v>
      </c>
      <c r="C1630" s="495" t="s">
        <v>608</v>
      </c>
    </row>
    <row r="1631" spans="1:3" x14ac:dyDescent="0.2">
      <c r="A1631" s="495">
        <v>1630</v>
      </c>
      <c r="B1631" s="495" t="s">
        <v>610</v>
      </c>
      <c r="C1631" s="495" t="s">
        <v>611</v>
      </c>
    </row>
    <row r="1632" spans="1:3" x14ac:dyDescent="0.2">
      <c r="A1632" s="495">
        <v>1631</v>
      </c>
      <c r="B1632" s="495" t="s">
        <v>612</v>
      </c>
      <c r="C1632" s="495" t="s">
        <v>613</v>
      </c>
    </row>
    <row r="1633" spans="1:3" x14ac:dyDescent="0.2">
      <c r="A1633" s="495">
        <v>1632</v>
      </c>
      <c r="B1633" s="495" t="s">
        <v>614</v>
      </c>
      <c r="C1633" s="495" t="s">
        <v>615</v>
      </c>
    </row>
    <row r="1634" spans="1:3" x14ac:dyDescent="0.2">
      <c r="A1634" s="495">
        <v>1633</v>
      </c>
      <c r="B1634" s="495" t="s">
        <v>616</v>
      </c>
      <c r="C1634" s="495" t="s">
        <v>617</v>
      </c>
    </row>
    <row r="1635" spans="1:3" x14ac:dyDescent="0.2">
      <c r="A1635" s="495">
        <v>1634</v>
      </c>
      <c r="B1635" s="495" t="s">
        <v>618</v>
      </c>
      <c r="C1635" s="495" t="s">
        <v>619</v>
      </c>
    </row>
    <row r="1636" spans="1:3" x14ac:dyDescent="0.2">
      <c r="A1636" s="495">
        <v>1635</v>
      </c>
      <c r="B1636" s="495" t="s">
        <v>620</v>
      </c>
      <c r="C1636" s="495" t="s">
        <v>621</v>
      </c>
    </row>
    <row r="1637" spans="1:3" x14ac:dyDescent="0.2">
      <c r="A1637" s="495">
        <v>1636</v>
      </c>
      <c r="B1637" s="495" t="s">
        <v>622</v>
      </c>
      <c r="C1637" s="495" t="s">
        <v>623</v>
      </c>
    </row>
    <row r="1638" spans="1:3" x14ac:dyDescent="0.2">
      <c r="A1638" s="495">
        <v>1637</v>
      </c>
      <c r="B1638" s="495" t="s">
        <v>624</v>
      </c>
      <c r="C1638" s="495" t="s">
        <v>625</v>
      </c>
    </row>
    <row r="1639" spans="1:3" x14ac:dyDescent="0.2">
      <c r="A1639" s="495">
        <v>1638</v>
      </c>
      <c r="B1639" s="495" t="s">
        <v>626</v>
      </c>
      <c r="C1639" s="495" t="s">
        <v>627</v>
      </c>
    </row>
    <row r="1640" spans="1:3" x14ac:dyDescent="0.2">
      <c r="A1640" s="495">
        <v>1639</v>
      </c>
      <c r="B1640" s="495" t="s">
        <v>628</v>
      </c>
      <c r="C1640" s="495" t="s">
        <v>629</v>
      </c>
    </row>
    <row r="1641" spans="1:3" x14ac:dyDescent="0.2">
      <c r="A1641" s="495">
        <v>1640</v>
      </c>
      <c r="B1641" s="495" t="s">
        <v>630</v>
      </c>
      <c r="C1641" s="495" t="s">
        <v>631</v>
      </c>
    </row>
    <row r="1642" spans="1:3" x14ac:dyDescent="0.2">
      <c r="A1642" s="495">
        <v>1641</v>
      </c>
      <c r="B1642" s="495" t="s">
        <v>632</v>
      </c>
      <c r="C1642" s="495" t="s">
        <v>633</v>
      </c>
    </row>
    <row r="1643" spans="1:3" x14ac:dyDescent="0.2">
      <c r="A1643" s="495">
        <v>1642</v>
      </c>
      <c r="B1643" s="495" t="s">
        <v>634</v>
      </c>
      <c r="C1643" s="495" t="s">
        <v>635</v>
      </c>
    </row>
    <row r="1644" spans="1:3" x14ac:dyDescent="0.2">
      <c r="A1644" s="495">
        <v>1643</v>
      </c>
      <c r="B1644" s="495" t="s">
        <v>636</v>
      </c>
      <c r="C1644" s="495" t="s">
        <v>637</v>
      </c>
    </row>
    <row r="1645" spans="1:3" x14ac:dyDescent="0.2">
      <c r="A1645" s="495">
        <v>1644</v>
      </c>
      <c r="B1645" s="495" t="s">
        <v>638</v>
      </c>
      <c r="C1645" s="495" t="s">
        <v>639</v>
      </c>
    </row>
    <row r="1646" spans="1:3" x14ac:dyDescent="0.2">
      <c r="A1646" s="495">
        <v>1645</v>
      </c>
      <c r="B1646" s="495" t="s">
        <v>640</v>
      </c>
      <c r="C1646" s="495" t="s">
        <v>641</v>
      </c>
    </row>
    <row r="1647" spans="1:3" x14ac:dyDescent="0.2">
      <c r="A1647" s="495">
        <v>1646</v>
      </c>
      <c r="B1647" s="495" t="s">
        <v>642</v>
      </c>
      <c r="C1647" s="495" t="s">
        <v>643</v>
      </c>
    </row>
    <row r="1648" spans="1:3" x14ac:dyDescent="0.2">
      <c r="A1648" s="495">
        <v>1647</v>
      </c>
      <c r="B1648" s="495" t="s">
        <v>644</v>
      </c>
      <c r="C1648" s="495" t="s">
        <v>645</v>
      </c>
    </row>
    <row r="1649" spans="1:3" x14ac:dyDescent="0.2">
      <c r="A1649" s="495">
        <v>1648</v>
      </c>
      <c r="B1649" s="495" t="s">
        <v>646</v>
      </c>
      <c r="C1649" s="495" t="s">
        <v>647</v>
      </c>
    </row>
    <row r="1650" spans="1:3" x14ac:dyDescent="0.2">
      <c r="A1650" s="495">
        <v>1649</v>
      </c>
      <c r="B1650" s="495" t="s">
        <v>648</v>
      </c>
      <c r="C1650" s="495" t="s">
        <v>649</v>
      </c>
    </row>
    <row r="1651" spans="1:3" x14ac:dyDescent="0.2">
      <c r="A1651" s="495">
        <v>1650</v>
      </c>
      <c r="B1651" s="495" t="s">
        <v>650</v>
      </c>
      <c r="C1651" s="495" t="s">
        <v>651</v>
      </c>
    </row>
    <row r="1652" spans="1:3" x14ac:dyDescent="0.2">
      <c r="A1652" s="495">
        <v>1651</v>
      </c>
      <c r="B1652" s="495" t="s">
        <v>652</v>
      </c>
      <c r="C1652" s="495" t="s">
        <v>653</v>
      </c>
    </row>
    <row r="1653" spans="1:3" x14ac:dyDescent="0.2">
      <c r="A1653" s="495">
        <v>1652</v>
      </c>
      <c r="B1653" s="495" t="s">
        <v>654</v>
      </c>
      <c r="C1653" s="495" t="s">
        <v>655</v>
      </c>
    </row>
    <row r="1654" spans="1:3" x14ac:dyDescent="0.2">
      <c r="A1654" s="495">
        <v>1653</v>
      </c>
      <c r="B1654" s="495" t="s">
        <v>656</v>
      </c>
      <c r="C1654" s="495" t="s">
        <v>657</v>
      </c>
    </row>
    <row r="1655" spans="1:3" x14ac:dyDescent="0.2">
      <c r="A1655" s="495">
        <v>1654</v>
      </c>
      <c r="B1655" s="495" t="s">
        <v>658</v>
      </c>
      <c r="C1655" s="495" t="s">
        <v>659</v>
      </c>
    </row>
    <row r="1656" spans="1:3" x14ac:dyDescent="0.2">
      <c r="A1656" s="495">
        <v>1655</v>
      </c>
      <c r="B1656" s="495" t="s">
        <v>660</v>
      </c>
      <c r="C1656" s="495" t="s">
        <v>661</v>
      </c>
    </row>
    <row r="1657" spans="1:3" x14ac:dyDescent="0.2">
      <c r="A1657" s="495">
        <v>1656</v>
      </c>
      <c r="B1657" s="495" t="s">
        <v>662</v>
      </c>
      <c r="C1657" s="495" t="s">
        <v>663</v>
      </c>
    </row>
    <row r="1658" spans="1:3" x14ac:dyDescent="0.2">
      <c r="A1658" s="495">
        <v>1657</v>
      </c>
      <c r="B1658" s="495" t="s">
        <v>664</v>
      </c>
      <c r="C1658" s="495" t="s">
        <v>663</v>
      </c>
    </row>
    <row r="1659" spans="1:3" x14ac:dyDescent="0.2">
      <c r="A1659" s="495">
        <v>1658</v>
      </c>
      <c r="B1659" s="495" t="s">
        <v>665</v>
      </c>
      <c r="C1659" s="495" t="s">
        <v>261</v>
      </c>
    </row>
    <row r="1660" spans="1:3" x14ac:dyDescent="0.2">
      <c r="A1660" s="495">
        <v>1659</v>
      </c>
      <c r="B1660" s="495" t="s">
        <v>262</v>
      </c>
      <c r="C1660" s="495" t="s">
        <v>263</v>
      </c>
    </row>
    <row r="1661" spans="1:3" x14ac:dyDescent="0.2">
      <c r="A1661" s="495">
        <v>1660</v>
      </c>
      <c r="B1661" s="495" t="s">
        <v>264</v>
      </c>
      <c r="C1661" s="495" t="s">
        <v>3813</v>
      </c>
    </row>
    <row r="1662" spans="1:3" x14ac:dyDescent="0.2">
      <c r="A1662" s="495">
        <v>1661</v>
      </c>
      <c r="B1662" s="495" t="s">
        <v>3814</v>
      </c>
      <c r="C1662" s="495" t="s">
        <v>3815</v>
      </c>
    </row>
    <row r="1663" spans="1:3" x14ac:dyDescent="0.2">
      <c r="A1663" s="495">
        <v>1662</v>
      </c>
      <c r="B1663" s="495" t="s">
        <v>3816</v>
      </c>
      <c r="C1663" s="495" t="s">
        <v>3817</v>
      </c>
    </row>
    <row r="1664" spans="1:3" x14ac:dyDescent="0.2">
      <c r="A1664" s="495">
        <v>1663</v>
      </c>
      <c r="B1664" s="495" t="s">
        <v>3818</v>
      </c>
      <c r="C1664" s="495" t="s">
        <v>3819</v>
      </c>
    </row>
    <row r="1665" spans="1:3" x14ac:dyDescent="0.2">
      <c r="A1665" s="495">
        <v>1664</v>
      </c>
      <c r="B1665" s="495" t="s">
        <v>3820</v>
      </c>
      <c r="C1665" s="495" t="s">
        <v>3821</v>
      </c>
    </row>
    <row r="1666" spans="1:3" x14ac:dyDescent="0.2">
      <c r="A1666" s="495">
        <v>1665</v>
      </c>
      <c r="B1666" s="495" t="s">
        <v>3822</v>
      </c>
      <c r="C1666" s="495" t="s">
        <v>3823</v>
      </c>
    </row>
    <row r="1667" spans="1:3" x14ac:dyDescent="0.2">
      <c r="A1667" s="495">
        <v>1666</v>
      </c>
      <c r="B1667" s="495" t="s">
        <v>3824</v>
      </c>
      <c r="C1667" s="495" t="s">
        <v>2241</v>
      </c>
    </row>
    <row r="1668" spans="1:3" x14ac:dyDescent="0.2">
      <c r="A1668" s="495">
        <v>1667</v>
      </c>
      <c r="B1668" s="495" t="s">
        <v>2242</v>
      </c>
      <c r="C1668" s="495" t="s">
        <v>2243</v>
      </c>
    </row>
    <row r="1669" spans="1:3" x14ac:dyDescent="0.2">
      <c r="A1669" s="495">
        <v>1668</v>
      </c>
      <c r="B1669" s="495" t="s">
        <v>2244</v>
      </c>
      <c r="C1669" s="495" t="s">
        <v>2243</v>
      </c>
    </row>
    <row r="1670" spans="1:3" x14ac:dyDescent="0.2">
      <c r="A1670" s="495">
        <v>1669</v>
      </c>
      <c r="B1670" s="495" t="s">
        <v>2245</v>
      </c>
      <c r="C1670" s="495" t="s">
        <v>2246</v>
      </c>
    </row>
    <row r="1671" spans="1:3" x14ac:dyDescent="0.2">
      <c r="A1671" s="495">
        <v>1670</v>
      </c>
      <c r="B1671" s="495" t="s">
        <v>2247</v>
      </c>
      <c r="C1671" s="495" t="s">
        <v>2246</v>
      </c>
    </row>
    <row r="1672" spans="1:3" x14ac:dyDescent="0.2">
      <c r="A1672" s="495">
        <v>1671</v>
      </c>
      <c r="B1672" s="495" t="s">
        <v>2248</v>
      </c>
      <c r="C1672" s="495" t="s">
        <v>2249</v>
      </c>
    </row>
    <row r="1673" spans="1:3" x14ac:dyDescent="0.2">
      <c r="A1673" s="495">
        <v>1672</v>
      </c>
      <c r="B1673" s="495" t="s">
        <v>2250</v>
      </c>
      <c r="C1673" s="495" t="s">
        <v>2251</v>
      </c>
    </row>
    <row r="1674" spans="1:3" x14ac:dyDescent="0.2">
      <c r="A1674" s="495">
        <v>1673</v>
      </c>
      <c r="B1674" s="495" t="s">
        <v>2252</v>
      </c>
      <c r="C1674" s="495" t="s">
        <v>2253</v>
      </c>
    </row>
    <row r="1675" spans="1:3" x14ac:dyDescent="0.2">
      <c r="A1675" s="495">
        <v>1674</v>
      </c>
      <c r="B1675" s="495" t="s">
        <v>2254</v>
      </c>
      <c r="C1675" s="495" t="s">
        <v>2253</v>
      </c>
    </row>
    <row r="1676" spans="1:3" x14ac:dyDescent="0.2">
      <c r="A1676" s="495">
        <v>1675</v>
      </c>
      <c r="B1676" s="495" t="s">
        <v>2255</v>
      </c>
      <c r="C1676" s="495" t="s">
        <v>2256</v>
      </c>
    </row>
    <row r="1677" spans="1:3" x14ac:dyDescent="0.2">
      <c r="A1677" s="495">
        <v>1676</v>
      </c>
      <c r="B1677" s="495" t="s">
        <v>2257</v>
      </c>
      <c r="C1677" s="495" t="s">
        <v>2256</v>
      </c>
    </row>
    <row r="1678" spans="1:3" x14ac:dyDescent="0.2">
      <c r="A1678" s="495">
        <v>1677</v>
      </c>
      <c r="B1678" s="495" t="s">
        <v>2258</v>
      </c>
      <c r="C1678" s="495" t="s">
        <v>2259</v>
      </c>
    </row>
    <row r="1679" spans="1:3" x14ac:dyDescent="0.2">
      <c r="A1679" s="495">
        <v>1678</v>
      </c>
      <c r="B1679" s="495" t="s">
        <v>2260</v>
      </c>
      <c r="C1679" s="495" t="s">
        <v>2261</v>
      </c>
    </row>
    <row r="1680" spans="1:3" x14ac:dyDescent="0.2">
      <c r="A1680" s="495">
        <v>1679</v>
      </c>
      <c r="B1680" s="495" t="s">
        <v>2262</v>
      </c>
      <c r="C1680" s="495" t="s">
        <v>2263</v>
      </c>
    </row>
    <row r="1681" spans="1:3" x14ac:dyDescent="0.2">
      <c r="A1681" s="495">
        <v>1680</v>
      </c>
      <c r="B1681" s="495" t="s">
        <v>2264</v>
      </c>
      <c r="C1681" s="495" t="s">
        <v>728</v>
      </c>
    </row>
    <row r="1682" spans="1:3" x14ac:dyDescent="0.2">
      <c r="A1682" s="495">
        <v>1681</v>
      </c>
      <c r="B1682" s="495" t="s">
        <v>729</v>
      </c>
      <c r="C1682" s="495" t="s">
        <v>730</v>
      </c>
    </row>
    <row r="1683" spans="1:3" x14ac:dyDescent="0.2">
      <c r="A1683" s="495">
        <v>1682</v>
      </c>
      <c r="B1683" s="495" t="s">
        <v>731</v>
      </c>
      <c r="C1683" s="495" t="s">
        <v>732</v>
      </c>
    </row>
    <row r="1684" spans="1:3" x14ac:dyDescent="0.2">
      <c r="A1684" s="495">
        <v>1683</v>
      </c>
      <c r="B1684" s="495" t="s">
        <v>733</v>
      </c>
      <c r="C1684" s="495" t="s">
        <v>734</v>
      </c>
    </row>
    <row r="1685" spans="1:3" x14ac:dyDescent="0.2">
      <c r="A1685" s="495">
        <v>1684</v>
      </c>
      <c r="B1685" s="495" t="s">
        <v>735</v>
      </c>
      <c r="C1685" s="495" t="s">
        <v>736</v>
      </c>
    </row>
    <row r="1686" spans="1:3" x14ac:dyDescent="0.2">
      <c r="A1686" s="495">
        <v>1685</v>
      </c>
      <c r="B1686" s="495" t="s">
        <v>737</v>
      </c>
      <c r="C1686" s="495" t="s">
        <v>738</v>
      </c>
    </row>
    <row r="1687" spans="1:3" x14ac:dyDescent="0.2">
      <c r="A1687" s="495">
        <v>1686</v>
      </c>
      <c r="B1687" s="495" t="s">
        <v>739</v>
      </c>
      <c r="C1687" s="495" t="s">
        <v>740</v>
      </c>
    </row>
    <row r="1688" spans="1:3" x14ac:dyDescent="0.2">
      <c r="A1688" s="495">
        <v>1687</v>
      </c>
      <c r="B1688" s="495" t="s">
        <v>741</v>
      </c>
      <c r="C1688" s="495" t="s">
        <v>742</v>
      </c>
    </row>
    <row r="1689" spans="1:3" x14ac:dyDescent="0.2">
      <c r="A1689" s="495">
        <v>1688</v>
      </c>
      <c r="B1689" s="495" t="s">
        <v>743</v>
      </c>
      <c r="C1689" s="495" t="s">
        <v>744</v>
      </c>
    </row>
    <row r="1690" spans="1:3" x14ac:dyDescent="0.2">
      <c r="A1690" s="495">
        <v>1689</v>
      </c>
      <c r="B1690" s="495" t="s">
        <v>745</v>
      </c>
      <c r="C1690" s="495" t="s">
        <v>746</v>
      </c>
    </row>
    <row r="1691" spans="1:3" x14ac:dyDescent="0.2">
      <c r="A1691" s="495">
        <v>1690</v>
      </c>
      <c r="B1691" s="495" t="s">
        <v>747</v>
      </c>
      <c r="C1691" s="495" t="s">
        <v>748</v>
      </c>
    </row>
    <row r="1692" spans="1:3" x14ac:dyDescent="0.2">
      <c r="A1692" s="495">
        <v>1691</v>
      </c>
      <c r="B1692" s="495" t="s">
        <v>749</v>
      </c>
      <c r="C1692" s="495" t="s">
        <v>750</v>
      </c>
    </row>
    <row r="1693" spans="1:3" x14ac:dyDescent="0.2">
      <c r="A1693" s="495">
        <v>1692</v>
      </c>
      <c r="B1693" s="495" t="s">
        <v>751</v>
      </c>
      <c r="C1693" s="495" t="s">
        <v>752</v>
      </c>
    </row>
    <row r="1694" spans="1:3" x14ac:dyDescent="0.2">
      <c r="A1694" s="495">
        <v>1693</v>
      </c>
      <c r="B1694" s="495" t="s">
        <v>753</v>
      </c>
      <c r="C1694" s="495" t="s">
        <v>754</v>
      </c>
    </row>
    <row r="1695" spans="1:3" x14ac:dyDescent="0.2">
      <c r="A1695" s="495">
        <v>1694</v>
      </c>
      <c r="B1695" s="495" t="s">
        <v>755</v>
      </c>
      <c r="C1695" s="495" t="s">
        <v>756</v>
      </c>
    </row>
    <row r="1696" spans="1:3" x14ac:dyDescent="0.2">
      <c r="A1696" s="495">
        <v>1695</v>
      </c>
      <c r="B1696" s="495" t="s">
        <v>757</v>
      </c>
      <c r="C1696" s="495" t="s">
        <v>758</v>
      </c>
    </row>
    <row r="1697" spans="1:3" x14ac:dyDescent="0.2">
      <c r="A1697" s="495">
        <v>1696</v>
      </c>
      <c r="B1697" s="495" t="s">
        <v>759</v>
      </c>
      <c r="C1697" s="495" t="s">
        <v>760</v>
      </c>
    </row>
    <row r="1698" spans="1:3" x14ac:dyDescent="0.2">
      <c r="A1698" s="495">
        <v>1697</v>
      </c>
      <c r="B1698" s="495" t="s">
        <v>761</v>
      </c>
      <c r="C1698" s="495" t="s">
        <v>762</v>
      </c>
    </row>
    <row r="1699" spans="1:3" x14ac:dyDescent="0.2">
      <c r="A1699" s="495">
        <v>1698</v>
      </c>
      <c r="B1699" s="495" t="s">
        <v>763</v>
      </c>
      <c r="C1699" s="495" t="s">
        <v>764</v>
      </c>
    </row>
    <row r="1700" spans="1:3" x14ac:dyDescent="0.2">
      <c r="A1700" s="495">
        <v>1699</v>
      </c>
      <c r="B1700" s="495" t="s">
        <v>765</v>
      </c>
      <c r="C1700" s="495" t="s">
        <v>766</v>
      </c>
    </row>
    <row r="1701" spans="1:3" x14ac:dyDescent="0.2">
      <c r="A1701" s="495">
        <v>1700</v>
      </c>
      <c r="B1701" s="495" t="s">
        <v>767</v>
      </c>
      <c r="C1701" s="495" t="s">
        <v>768</v>
      </c>
    </row>
    <row r="1702" spans="1:3" x14ac:dyDescent="0.2">
      <c r="A1702" s="495">
        <v>1701</v>
      </c>
      <c r="B1702" s="495" t="s">
        <v>769</v>
      </c>
      <c r="C1702" s="495" t="s">
        <v>770</v>
      </c>
    </row>
    <row r="1703" spans="1:3" x14ac:dyDescent="0.2">
      <c r="A1703" s="495">
        <v>1702</v>
      </c>
      <c r="B1703" s="495" t="s">
        <v>771</v>
      </c>
      <c r="C1703" s="495" t="s">
        <v>772</v>
      </c>
    </row>
    <row r="1704" spans="1:3" x14ac:dyDescent="0.2">
      <c r="A1704" s="495">
        <v>1703</v>
      </c>
      <c r="B1704" s="495" t="s">
        <v>773</v>
      </c>
      <c r="C1704" s="495" t="s">
        <v>774</v>
      </c>
    </row>
    <row r="1705" spans="1:3" x14ac:dyDescent="0.2">
      <c r="A1705" s="495">
        <v>1704</v>
      </c>
      <c r="B1705" s="495" t="s">
        <v>775</v>
      </c>
      <c r="C1705" s="495" t="s">
        <v>776</v>
      </c>
    </row>
    <row r="1706" spans="1:3" x14ac:dyDescent="0.2">
      <c r="A1706" s="495">
        <v>1705</v>
      </c>
      <c r="B1706" s="495" t="s">
        <v>777</v>
      </c>
      <c r="C1706" s="495" t="s">
        <v>778</v>
      </c>
    </row>
    <row r="1707" spans="1:3" x14ac:dyDescent="0.2">
      <c r="A1707" s="495">
        <v>1706</v>
      </c>
      <c r="B1707" s="495" t="s">
        <v>779</v>
      </c>
      <c r="C1707" s="495" t="s">
        <v>780</v>
      </c>
    </row>
    <row r="1708" spans="1:3" x14ac:dyDescent="0.2">
      <c r="A1708" s="495">
        <v>1707</v>
      </c>
      <c r="B1708" s="495" t="s">
        <v>781</v>
      </c>
      <c r="C1708" s="495" t="s">
        <v>782</v>
      </c>
    </row>
    <row r="1709" spans="1:3" x14ac:dyDescent="0.2">
      <c r="A1709" s="495">
        <v>1708</v>
      </c>
      <c r="B1709" s="495" t="s">
        <v>783</v>
      </c>
      <c r="C1709" s="495" t="s">
        <v>784</v>
      </c>
    </row>
    <row r="1710" spans="1:3" x14ac:dyDescent="0.2">
      <c r="A1710" s="495">
        <v>1709</v>
      </c>
      <c r="B1710" s="495" t="s">
        <v>785</v>
      </c>
      <c r="C1710" s="495" t="s">
        <v>786</v>
      </c>
    </row>
    <row r="1711" spans="1:3" x14ac:dyDescent="0.2">
      <c r="A1711" s="495">
        <v>1710</v>
      </c>
      <c r="B1711" s="495" t="s">
        <v>787</v>
      </c>
      <c r="C1711" s="495" t="s">
        <v>788</v>
      </c>
    </row>
    <row r="1712" spans="1:3" x14ac:dyDescent="0.2">
      <c r="A1712" s="495">
        <v>1711</v>
      </c>
      <c r="B1712" s="495" t="s">
        <v>2506</v>
      </c>
      <c r="C1712" s="495" t="s">
        <v>2507</v>
      </c>
    </row>
    <row r="1713" spans="1:3" x14ac:dyDescent="0.2">
      <c r="A1713" s="495">
        <v>1712</v>
      </c>
      <c r="B1713" s="495" t="s">
        <v>2508</v>
      </c>
      <c r="C1713" s="495" t="s">
        <v>2509</v>
      </c>
    </row>
    <row r="1714" spans="1:3" x14ac:dyDescent="0.2">
      <c r="A1714" s="495">
        <v>1713</v>
      </c>
      <c r="B1714" s="495" t="s">
        <v>2510</v>
      </c>
      <c r="C1714" s="495" t="s">
        <v>2511</v>
      </c>
    </row>
    <row r="1715" spans="1:3" x14ac:dyDescent="0.2">
      <c r="A1715" s="495">
        <v>1714</v>
      </c>
      <c r="B1715" s="495" t="s">
        <v>2512</v>
      </c>
      <c r="C1715" s="495" t="s">
        <v>2513</v>
      </c>
    </row>
    <row r="1716" spans="1:3" x14ac:dyDescent="0.2">
      <c r="A1716" s="495">
        <v>1715</v>
      </c>
      <c r="B1716" s="495" t="s">
        <v>2514</v>
      </c>
      <c r="C1716" s="495" t="s">
        <v>2515</v>
      </c>
    </row>
    <row r="1717" spans="1:3" x14ac:dyDescent="0.2">
      <c r="A1717" s="495">
        <v>1716</v>
      </c>
      <c r="B1717" s="495" t="s">
        <v>2516</v>
      </c>
      <c r="C1717" s="495" t="s">
        <v>2517</v>
      </c>
    </row>
    <row r="1718" spans="1:3" x14ac:dyDescent="0.2">
      <c r="A1718" s="495">
        <v>1717</v>
      </c>
      <c r="B1718" s="495" t="s">
        <v>2518</v>
      </c>
      <c r="C1718" s="495" t="s">
        <v>2519</v>
      </c>
    </row>
    <row r="1719" spans="1:3" x14ac:dyDescent="0.2">
      <c r="A1719" s="495">
        <v>1718</v>
      </c>
      <c r="B1719" s="495" t="s">
        <v>2520</v>
      </c>
      <c r="C1719" s="495" t="s">
        <v>2521</v>
      </c>
    </row>
    <row r="1720" spans="1:3" x14ac:dyDescent="0.2">
      <c r="A1720" s="495">
        <v>1719</v>
      </c>
      <c r="B1720" s="495" t="s">
        <v>2522</v>
      </c>
      <c r="C1720" s="495" t="s">
        <v>2523</v>
      </c>
    </row>
    <row r="1721" spans="1:3" x14ac:dyDescent="0.2">
      <c r="A1721" s="495">
        <v>1720</v>
      </c>
      <c r="B1721" s="495" t="s">
        <v>2524</v>
      </c>
      <c r="C1721" s="495" t="s">
        <v>2525</v>
      </c>
    </row>
    <row r="1722" spans="1:3" x14ac:dyDescent="0.2">
      <c r="A1722" s="495">
        <v>1721</v>
      </c>
      <c r="B1722" s="495" t="s">
        <v>2526</v>
      </c>
      <c r="C1722" s="495" t="s">
        <v>2527</v>
      </c>
    </row>
    <row r="1723" spans="1:3" x14ac:dyDescent="0.2">
      <c r="A1723" s="495">
        <v>1722</v>
      </c>
      <c r="B1723" s="495" t="s">
        <v>2528</v>
      </c>
      <c r="C1723" s="495" t="s">
        <v>2529</v>
      </c>
    </row>
    <row r="1724" spans="1:3" x14ac:dyDescent="0.2">
      <c r="A1724" s="495">
        <v>1723</v>
      </c>
      <c r="B1724" s="495" t="s">
        <v>2530</v>
      </c>
      <c r="C1724" s="495" t="s">
        <v>2531</v>
      </c>
    </row>
    <row r="1725" spans="1:3" x14ac:dyDescent="0.2">
      <c r="A1725" s="495">
        <v>1724</v>
      </c>
      <c r="B1725" s="495" t="s">
        <v>2532</v>
      </c>
      <c r="C1725" s="495" t="s">
        <v>2533</v>
      </c>
    </row>
    <row r="1726" spans="1:3" x14ac:dyDescent="0.2">
      <c r="A1726" s="495">
        <v>1725</v>
      </c>
      <c r="B1726" s="495" t="s">
        <v>2534</v>
      </c>
      <c r="C1726" s="495" t="s">
        <v>2535</v>
      </c>
    </row>
    <row r="1727" spans="1:3" x14ac:dyDescent="0.2">
      <c r="A1727" s="495">
        <v>1726</v>
      </c>
      <c r="B1727" s="495" t="s">
        <v>2536</v>
      </c>
      <c r="C1727" s="495" t="s">
        <v>2537</v>
      </c>
    </row>
    <row r="1728" spans="1:3" x14ac:dyDescent="0.2">
      <c r="A1728" s="495">
        <v>1727</v>
      </c>
      <c r="B1728" s="495" t="s">
        <v>2538</v>
      </c>
      <c r="C1728" s="495" t="s">
        <v>2539</v>
      </c>
    </row>
    <row r="1729" spans="1:3" x14ac:dyDescent="0.2">
      <c r="A1729" s="495">
        <v>1728</v>
      </c>
      <c r="B1729" s="495" t="s">
        <v>2540</v>
      </c>
      <c r="C1729" s="495" t="s">
        <v>2541</v>
      </c>
    </row>
    <row r="1730" spans="1:3" x14ac:dyDescent="0.2">
      <c r="A1730" s="495">
        <v>1729</v>
      </c>
      <c r="B1730" s="495" t="s">
        <v>2542</v>
      </c>
      <c r="C1730" s="495" t="s">
        <v>2543</v>
      </c>
    </row>
    <row r="1731" spans="1:3" x14ac:dyDescent="0.2">
      <c r="A1731" s="495">
        <v>1730</v>
      </c>
      <c r="B1731" s="495" t="s">
        <v>2544</v>
      </c>
      <c r="C1731" s="495" t="s">
        <v>2545</v>
      </c>
    </row>
    <row r="1732" spans="1:3" x14ac:dyDescent="0.2">
      <c r="A1732" s="495">
        <v>1731</v>
      </c>
      <c r="B1732" s="495" t="s">
        <v>2546</v>
      </c>
      <c r="C1732" s="495" t="s">
        <v>2547</v>
      </c>
    </row>
    <row r="1733" spans="1:3" x14ac:dyDescent="0.2">
      <c r="A1733" s="495">
        <v>1732</v>
      </c>
      <c r="B1733" s="495" t="s">
        <v>2548</v>
      </c>
      <c r="C1733" s="495" t="s">
        <v>2549</v>
      </c>
    </row>
    <row r="1734" spans="1:3" x14ac:dyDescent="0.2">
      <c r="A1734" s="495">
        <v>1733</v>
      </c>
      <c r="B1734" s="495" t="s">
        <v>825</v>
      </c>
      <c r="C1734" s="495" t="s">
        <v>826</v>
      </c>
    </row>
    <row r="1735" spans="1:3" x14ac:dyDescent="0.2">
      <c r="A1735" s="495">
        <v>1734</v>
      </c>
      <c r="B1735" s="495" t="s">
        <v>827</v>
      </c>
      <c r="C1735" s="495" t="s">
        <v>828</v>
      </c>
    </row>
    <row r="1736" spans="1:3" x14ac:dyDescent="0.2">
      <c r="A1736" s="495">
        <v>1735</v>
      </c>
      <c r="B1736" s="495" t="s">
        <v>829</v>
      </c>
      <c r="C1736" s="495" t="s">
        <v>830</v>
      </c>
    </row>
    <row r="1737" spans="1:3" x14ac:dyDescent="0.2">
      <c r="A1737" s="495">
        <v>1736</v>
      </c>
      <c r="B1737" s="495" t="s">
        <v>831</v>
      </c>
      <c r="C1737" s="495" t="s">
        <v>830</v>
      </c>
    </row>
    <row r="1738" spans="1:3" x14ac:dyDescent="0.2">
      <c r="A1738" s="495">
        <v>1737</v>
      </c>
      <c r="B1738" s="495" t="s">
        <v>832</v>
      </c>
      <c r="C1738" s="495" t="s">
        <v>833</v>
      </c>
    </row>
    <row r="1739" spans="1:3" x14ac:dyDescent="0.2">
      <c r="A1739" s="495">
        <v>1738</v>
      </c>
      <c r="B1739" s="495" t="s">
        <v>834</v>
      </c>
      <c r="C1739" s="495" t="s">
        <v>835</v>
      </c>
    </row>
    <row r="1740" spans="1:3" x14ac:dyDescent="0.2">
      <c r="A1740" s="495">
        <v>1739</v>
      </c>
      <c r="B1740" s="495" t="s">
        <v>836</v>
      </c>
      <c r="C1740" s="495" t="s">
        <v>835</v>
      </c>
    </row>
    <row r="1741" spans="1:3" x14ac:dyDescent="0.2">
      <c r="A1741" s="495">
        <v>1740</v>
      </c>
      <c r="B1741" s="495" t="s">
        <v>837</v>
      </c>
      <c r="C1741" s="495" t="s">
        <v>838</v>
      </c>
    </row>
    <row r="1742" spans="1:3" x14ac:dyDescent="0.2">
      <c r="A1742" s="495">
        <v>1741</v>
      </c>
      <c r="B1742" s="495" t="s">
        <v>839</v>
      </c>
      <c r="C1742" s="495" t="s">
        <v>840</v>
      </c>
    </row>
    <row r="1743" spans="1:3" x14ac:dyDescent="0.2">
      <c r="A1743" s="495">
        <v>1742</v>
      </c>
      <c r="B1743" s="495" t="s">
        <v>841</v>
      </c>
      <c r="C1743" s="495" t="s">
        <v>842</v>
      </c>
    </row>
    <row r="1744" spans="1:3" x14ac:dyDescent="0.2">
      <c r="A1744" s="495">
        <v>1743</v>
      </c>
      <c r="B1744" s="495" t="s">
        <v>843</v>
      </c>
      <c r="C1744" s="495" t="s">
        <v>844</v>
      </c>
    </row>
    <row r="1745" spans="1:3" x14ac:dyDescent="0.2">
      <c r="A1745" s="495">
        <v>1744</v>
      </c>
      <c r="B1745" s="495" t="s">
        <v>845</v>
      </c>
      <c r="C1745" s="495" t="s">
        <v>846</v>
      </c>
    </row>
    <row r="1746" spans="1:3" x14ac:dyDescent="0.2">
      <c r="A1746" s="495">
        <v>1745</v>
      </c>
      <c r="B1746" s="495" t="s">
        <v>847</v>
      </c>
      <c r="C1746" s="495" t="s">
        <v>848</v>
      </c>
    </row>
    <row r="1747" spans="1:3" x14ac:dyDescent="0.2">
      <c r="A1747" s="495">
        <v>1746</v>
      </c>
      <c r="B1747" s="495" t="s">
        <v>849</v>
      </c>
      <c r="C1747" s="495" t="s">
        <v>850</v>
      </c>
    </row>
    <row r="1748" spans="1:3" x14ac:dyDescent="0.2">
      <c r="A1748" s="495">
        <v>1747</v>
      </c>
      <c r="B1748" s="495" t="s">
        <v>851</v>
      </c>
      <c r="C1748" s="495" t="s">
        <v>852</v>
      </c>
    </row>
    <row r="1749" spans="1:3" x14ac:dyDescent="0.2">
      <c r="A1749" s="495">
        <v>1748</v>
      </c>
      <c r="B1749" s="495" t="s">
        <v>853</v>
      </c>
      <c r="C1749" s="495" t="s">
        <v>854</v>
      </c>
    </row>
    <row r="1750" spans="1:3" x14ac:dyDescent="0.2">
      <c r="A1750" s="495">
        <v>1749</v>
      </c>
      <c r="B1750" s="495" t="s">
        <v>855</v>
      </c>
      <c r="C1750" s="495" t="s">
        <v>856</v>
      </c>
    </row>
    <row r="1751" spans="1:3" x14ac:dyDescent="0.2">
      <c r="A1751" s="495">
        <v>1750</v>
      </c>
      <c r="B1751" s="495" t="s">
        <v>857</v>
      </c>
      <c r="C1751" s="495" t="s">
        <v>858</v>
      </c>
    </row>
    <row r="1752" spans="1:3" x14ac:dyDescent="0.2">
      <c r="A1752" s="495">
        <v>1751</v>
      </c>
      <c r="B1752" s="495" t="s">
        <v>859</v>
      </c>
      <c r="C1752" s="495" t="s">
        <v>860</v>
      </c>
    </row>
    <row r="1753" spans="1:3" x14ac:dyDescent="0.2">
      <c r="A1753" s="495">
        <v>1752</v>
      </c>
      <c r="B1753" s="495" t="s">
        <v>861</v>
      </c>
      <c r="C1753" s="495" t="s">
        <v>862</v>
      </c>
    </row>
    <row r="1754" spans="1:3" x14ac:dyDescent="0.2">
      <c r="A1754" s="495">
        <v>1753</v>
      </c>
      <c r="B1754" s="495" t="s">
        <v>863</v>
      </c>
      <c r="C1754" s="495" t="s">
        <v>864</v>
      </c>
    </row>
    <row r="1755" spans="1:3" x14ac:dyDescent="0.2">
      <c r="A1755" s="495">
        <v>1754</v>
      </c>
      <c r="B1755" s="495" t="s">
        <v>865</v>
      </c>
      <c r="C1755" s="495" t="s">
        <v>864</v>
      </c>
    </row>
    <row r="1756" spans="1:3" x14ac:dyDescent="0.2">
      <c r="A1756" s="495">
        <v>1755</v>
      </c>
      <c r="B1756" s="495" t="s">
        <v>866</v>
      </c>
      <c r="C1756" s="495" t="s">
        <v>867</v>
      </c>
    </row>
    <row r="1757" spans="1:3" x14ac:dyDescent="0.2">
      <c r="A1757" s="495">
        <v>1756</v>
      </c>
      <c r="B1757" s="495" t="s">
        <v>868</v>
      </c>
      <c r="C1757" s="495" t="s">
        <v>869</v>
      </c>
    </row>
    <row r="1758" spans="1:3" x14ac:dyDescent="0.2">
      <c r="A1758" s="495">
        <v>1757</v>
      </c>
      <c r="B1758" s="495" t="s">
        <v>870</v>
      </c>
      <c r="C1758" s="495" t="s">
        <v>871</v>
      </c>
    </row>
    <row r="1759" spans="1:3" x14ac:dyDescent="0.2">
      <c r="A1759" s="495">
        <v>1758</v>
      </c>
      <c r="B1759" s="495" t="s">
        <v>872</v>
      </c>
      <c r="C1759" s="495" t="s">
        <v>1043</v>
      </c>
    </row>
    <row r="1760" spans="1:3" x14ac:dyDescent="0.2">
      <c r="A1760" s="495">
        <v>1759</v>
      </c>
      <c r="B1760" s="495" t="s">
        <v>1044</v>
      </c>
      <c r="C1760" s="495" t="s">
        <v>1045</v>
      </c>
    </row>
    <row r="1761" spans="1:3" x14ac:dyDescent="0.2">
      <c r="A1761" s="495">
        <v>1760</v>
      </c>
      <c r="B1761" s="495" t="s">
        <v>1046</v>
      </c>
      <c r="C1761" s="495" t="s">
        <v>1047</v>
      </c>
    </row>
    <row r="1762" spans="1:3" x14ac:dyDescent="0.2">
      <c r="A1762" s="495">
        <v>1761</v>
      </c>
      <c r="B1762" s="495" t="s">
        <v>1048</v>
      </c>
      <c r="C1762" s="495" t="s">
        <v>1049</v>
      </c>
    </row>
    <row r="1763" spans="1:3" x14ac:dyDescent="0.2">
      <c r="A1763" s="495">
        <v>1762</v>
      </c>
      <c r="B1763" s="495" t="s">
        <v>1050</v>
      </c>
      <c r="C1763" s="495" t="s">
        <v>1051</v>
      </c>
    </row>
    <row r="1764" spans="1:3" x14ac:dyDescent="0.2">
      <c r="A1764" s="495">
        <v>1763</v>
      </c>
      <c r="B1764" s="495" t="s">
        <v>1052</v>
      </c>
      <c r="C1764" s="495" t="s">
        <v>1053</v>
      </c>
    </row>
    <row r="1765" spans="1:3" x14ac:dyDescent="0.2">
      <c r="A1765" s="495">
        <v>1764</v>
      </c>
      <c r="B1765" s="495" t="s">
        <v>1054</v>
      </c>
      <c r="C1765" s="495" t="s">
        <v>1055</v>
      </c>
    </row>
    <row r="1766" spans="1:3" x14ac:dyDescent="0.2">
      <c r="A1766" s="495">
        <v>1765</v>
      </c>
      <c r="B1766" s="495" t="s">
        <v>1056</v>
      </c>
      <c r="C1766" s="495" t="s">
        <v>1057</v>
      </c>
    </row>
    <row r="1767" spans="1:3" x14ac:dyDescent="0.2">
      <c r="A1767" s="495">
        <v>1766</v>
      </c>
      <c r="B1767" s="495" t="s">
        <v>1058</v>
      </c>
      <c r="C1767" s="495" t="s">
        <v>1059</v>
      </c>
    </row>
    <row r="1768" spans="1:3" x14ac:dyDescent="0.2">
      <c r="A1768" s="495">
        <v>1767</v>
      </c>
      <c r="B1768" s="495" t="s">
        <v>1060</v>
      </c>
      <c r="C1768" s="495" t="s">
        <v>1061</v>
      </c>
    </row>
    <row r="1769" spans="1:3" x14ac:dyDescent="0.2">
      <c r="A1769" s="495">
        <v>1768</v>
      </c>
      <c r="B1769" s="495" t="s">
        <v>1062</v>
      </c>
      <c r="C1769" s="495" t="s">
        <v>1063</v>
      </c>
    </row>
    <row r="1770" spans="1:3" x14ac:dyDescent="0.2">
      <c r="A1770" s="495">
        <v>1769</v>
      </c>
      <c r="B1770" s="495" t="s">
        <v>1064</v>
      </c>
      <c r="C1770" s="495" t="s">
        <v>1065</v>
      </c>
    </row>
    <row r="1771" spans="1:3" x14ac:dyDescent="0.2">
      <c r="A1771" s="495">
        <v>1770</v>
      </c>
      <c r="B1771" s="495" t="s">
        <v>1066</v>
      </c>
      <c r="C1771" s="495" t="s">
        <v>1067</v>
      </c>
    </row>
    <row r="1772" spans="1:3" x14ac:dyDescent="0.2">
      <c r="A1772" s="495">
        <v>1771</v>
      </c>
      <c r="B1772" s="495" t="s">
        <v>1068</v>
      </c>
      <c r="C1772" s="495" t="s">
        <v>1069</v>
      </c>
    </row>
    <row r="1773" spans="1:3" x14ac:dyDescent="0.2">
      <c r="A1773" s="495">
        <v>1772</v>
      </c>
      <c r="B1773" s="495" t="s">
        <v>1070</v>
      </c>
      <c r="C1773" s="495" t="s">
        <v>1071</v>
      </c>
    </row>
    <row r="1774" spans="1:3" x14ac:dyDescent="0.2">
      <c r="A1774" s="495">
        <v>1773</v>
      </c>
      <c r="B1774" s="495" t="s">
        <v>1072</v>
      </c>
      <c r="C1774" s="495" t="s">
        <v>1073</v>
      </c>
    </row>
    <row r="1775" spans="1:3" x14ac:dyDescent="0.2">
      <c r="A1775" s="495">
        <v>1774</v>
      </c>
      <c r="B1775" s="495" t="s">
        <v>1074</v>
      </c>
      <c r="C1775" s="495" t="s">
        <v>1075</v>
      </c>
    </row>
    <row r="1776" spans="1:3" x14ac:dyDescent="0.2">
      <c r="A1776" s="495">
        <v>1775</v>
      </c>
      <c r="B1776" s="495" t="s">
        <v>1076</v>
      </c>
      <c r="C1776" s="495" t="s">
        <v>1077</v>
      </c>
    </row>
    <row r="1777" spans="1:3" x14ac:dyDescent="0.2">
      <c r="A1777" s="495">
        <v>1776</v>
      </c>
      <c r="B1777" s="495" t="s">
        <v>1078</v>
      </c>
      <c r="C1777" s="495" t="s">
        <v>3295</v>
      </c>
    </row>
    <row r="1778" spans="1:3" x14ac:dyDescent="0.2">
      <c r="A1778" s="495">
        <v>1777</v>
      </c>
      <c r="B1778" s="495" t="s">
        <v>3296</v>
      </c>
      <c r="C1778" s="495" t="s">
        <v>3297</v>
      </c>
    </row>
    <row r="1779" spans="1:3" x14ac:dyDescent="0.2">
      <c r="A1779" s="495">
        <v>1778</v>
      </c>
      <c r="B1779" s="495" t="s">
        <v>3298</v>
      </c>
      <c r="C1779" s="495" t="s">
        <v>3299</v>
      </c>
    </row>
    <row r="1780" spans="1:3" x14ac:dyDescent="0.2">
      <c r="A1780" s="495">
        <v>1779</v>
      </c>
      <c r="B1780" s="495" t="s">
        <v>3300</v>
      </c>
      <c r="C1780" s="495" t="s">
        <v>3299</v>
      </c>
    </row>
    <row r="1781" spans="1:3" x14ac:dyDescent="0.2">
      <c r="A1781" s="495">
        <v>1780</v>
      </c>
      <c r="B1781" s="495" t="s">
        <v>3301</v>
      </c>
      <c r="C1781" s="495" t="s">
        <v>3418</v>
      </c>
    </row>
    <row r="1782" spans="1:3" x14ac:dyDescent="0.2">
      <c r="A1782" s="495">
        <v>1781</v>
      </c>
      <c r="B1782" s="495" t="s">
        <v>3419</v>
      </c>
      <c r="C1782" s="495" t="s">
        <v>3420</v>
      </c>
    </row>
    <row r="1783" spans="1:3" x14ac:dyDescent="0.2">
      <c r="A1783" s="495">
        <v>1782</v>
      </c>
      <c r="B1783" s="495" t="s">
        <v>3421</v>
      </c>
      <c r="C1783" s="495" t="s">
        <v>3422</v>
      </c>
    </row>
    <row r="1784" spans="1:3" x14ac:dyDescent="0.2">
      <c r="A1784" s="495">
        <v>1783</v>
      </c>
      <c r="B1784" s="495" t="s">
        <v>3423</v>
      </c>
      <c r="C1784" s="495" t="s">
        <v>3424</v>
      </c>
    </row>
    <row r="1785" spans="1:3" x14ac:dyDescent="0.2">
      <c r="A1785" s="495">
        <v>1784</v>
      </c>
      <c r="B1785" s="495" t="s">
        <v>3425</v>
      </c>
      <c r="C1785" s="495" t="s">
        <v>3424</v>
      </c>
    </row>
    <row r="1786" spans="1:3" x14ac:dyDescent="0.2">
      <c r="A1786" s="495">
        <v>1785</v>
      </c>
      <c r="B1786" s="495" t="s">
        <v>3426</v>
      </c>
      <c r="C1786" s="495" t="s">
        <v>3424</v>
      </c>
    </row>
    <row r="1787" spans="1:3" x14ac:dyDescent="0.2">
      <c r="A1787" s="495">
        <v>1786</v>
      </c>
      <c r="B1787" s="495" t="s">
        <v>3427</v>
      </c>
      <c r="C1787" s="495" t="s">
        <v>3428</v>
      </c>
    </row>
    <row r="1788" spans="1:3" x14ac:dyDescent="0.2">
      <c r="A1788" s="495">
        <v>1787</v>
      </c>
      <c r="B1788" s="495" t="s">
        <v>3429</v>
      </c>
      <c r="C1788" s="495" t="s">
        <v>3430</v>
      </c>
    </row>
    <row r="1789" spans="1:3" x14ac:dyDescent="0.2">
      <c r="A1789" s="495">
        <v>1788</v>
      </c>
      <c r="B1789" s="495" t="s">
        <v>3431</v>
      </c>
      <c r="C1789" s="495" t="s">
        <v>3432</v>
      </c>
    </row>
    <row r="1790" spans="1:3" x14ac:dyDescent="0.2">
      <c r="A1790" s="495">
        <v>1789</v>
      </c>
      <c r="B1790" s="495" t="s">
        <v>3433</v>
      </c>
      <c r="C1790" s="495" t="s">
        <v>3434</v>
      </c>
    </row>
    <row r="1791" spans="1:3" x14ac:dyDescent="0.2">
      <c r="A1791" s="495">
        <v>1790</v>
      </c>
      <c r="B1791" s="495" t="s">
        <v>2823</v>
      </c>
      <c r="C1791" s="495" t="s">
        <v>2824</v>
      </c>
    </row>
    <row r="1792" spans="1:3" x14ac:dyDescent="0.2">
      <c r="A1792" s="495">
        <v>1791</v>
      </c>
      <c r="B1792" s="495" t="s">
        <v>2825</v>
      </c>
      <c r="C1792" s="495" t="s">
        <v>2826</v>
      </c>
    </row>
    <row r="1793" spans="1:3" x14ac:dyDescent="0.2">
      <c r="A1793" s="495">
        <v>1792</v>
      </c>
      <c r="B1793" s="495" t="s">
        <v>2827</v>
      </c>
      <c r="C1793" s="495" t="s">
        <v>2828</v>
      </c>
    </row>
    <row r="1794" spans="1:3" x14ac:dyDescent="0.2">
      <c r="A1794" s="495">
        <v>1793</v>
      </c>
      <c r="B1794" s="495" t="s">
        <v>2829</v>
      </c>
      <c r="C1794" s="495" t="s">
        <v>2830</v>
      </c>
    </row>
    <row r="1795" spans="1:3" x14ac:dyDescent="0.2">
      <c r="A1795" s="495">
        <v>1794</v>
      </c>
      <c r="B1795" s="495" t="s">
        <v>2831</v>
      </c>
      <c r="C1795" s="495" t="s">
        <v>2830</v>
      </c>
    </row>
    <row r="1796" spans="1:3" x14ac:dyDescent="0.2">
      <c r="A1796" s="495">
        <v>1795</v>
      </c>
      <c r="B1796" s="495" t="s">
        <v>2832</v>
      </c>
      <c r="C1796" s="495" t="s">
        <v>2833</v>
      </c>
    </row>
    <row r="1797" spans="1:3" x14ac:dyDescent="0.2">
      <c r="A1797" s="495">
        <v>1796</v>
      </c>
      <c r="B1797" s="495" t="s">
        <v>2834</v>
      </c>
      <c r="C1797" s="495" t="s">
        <v>2835</v>
      </c>
    </row>
    <row r="1798" spans="1:3" x14ac:dyDescent="0.2">
      <c r="A1798" s="495">
        <v>1797</v>
      </c>
      <c r="B1798" s="495" t="s">
        <v>2836</v>
      </c>
      <c r="C1798" s="495" t="s">
        <v>2837</v>
      </c>
    </row>
    <row r="1799" spans="1:3" x14ac:dyDescent="0.2">
      <c r="A1799" s="495">
        <v>1798</v>
      </c>
      <c r="B1799" s="495" t="s">
        <v>2838</v>
      </c>
      <c r="C1799" s="495" t="s">
        <v>2839</v>
      </c>
    </row>
    <row r="1800" spans="1:3" x14ac:dyDescent="0.2">
      <c r="A1800" s="495">
        <v>1799</v>
      </c>
      <c r="B1800" s="495" t="s">
        <v>2840</v>
      </c>
      <c r="C1800" s="495" t="s">
        <v>2841</v>
      </c>
    </row>
    <row r="1801" spans="1:3" x14ac:dyDescent="0.2">
      <c r="A1801" s="495">
        <v>1800</v>
      </c>
      <c r="B1801" s="495" t="s">
        <v>2842</v>
      </c>
      <c r="C1801" s="495" t="s">
        <v>2843</v>
      </c>
    </row>
    <row r="1802" spans="1:3" x14ac:dyDescent="0.2">
      <c r="A1802" s="495">
        <v>1801</v>
      </c>
      <c r="B1802" s="495" t="s">
        <v>2844</v>
      </c>
      <c r="C1802" s="495" t="s">
        <v>2845</v>
      </c>
    </row>
    <row r="1803" spans="1:3" x14ac:dyDescent="0.2">
      <c r="A1803" s="495">
        <v>1802</v>
      </c>
      <c r="B1803" s="495" t="s">
        <v>2846</v>
      </c>
      <c r="C1803" s="495" t="s">
        <v>2847</v>
      </c>
    </row>
    <row r="1804" spans="1:3" x14ac:dyDescent="0.2">
      <c r="A1804" s="495">
        <v>1803</v>
      </c>
      <c r="B1804" s="495" t="s">
        <v>2848</v>
      </c>
      <c r="C1804" s="495" t="s">
        <v>2849</v>
      </c>
    </row>
    <row r="1805" spans="1:3" x14ac:dyDescent="0.2">
      <c r="A1805" s="495">
        <v>1804</v>
      </c>
      <c r="B1805" s="495" t="s">
        <v>2850</v>
      </c>
      <c r="C1805" s="495" t="s">
        <v>2851</v>
      </c>
    </row>
    <row r="1806" spans="1:3" x14ac:dyDescent="0.2">
      <c r="A1806" s="495">
        <v>1805</v>
      </c>
      <c r="B1806" s="495" t="s">
        <v>2852</v>
      </c>
      <c r="C1806" s="495" t="s">
        <v>2851</v>
      </c>
    </row>
    <row r="1807" spans="1:3" x14ac:dyDescent="0.2">
      <c r="A1807" s="495">
        <v>1806</v>
      </c>
      <c r="B1807" s="495" t="s">
        <v>2853</v>
      </c>
      <c r="C1807" s="495" t="s">
        <v>2854</v>
      </c>
    </row>
    <row r="1808" spans="1:3" x14ac:dyDescent="0.2">
      <c r="A1808" s="495">
        <v>1807</v>
      </c>
      <c r="B1808" s="495" t="s">
        <v>2855</v>
      </c>
      <c r="C1808" s="495" t="s">
        <v>2856</v>
      </c>
    </row>
    <row r="1809" spans="1:3" x14ac:dyDescent="0.2">
      <c r="A1809" s="495">
        <v>1808</v>
      </c>
      <c r="B1809" s="495" t="s">
        <v>2857</v>
      </c>
      <c r="C1809" s="495" t="s">
        <v>2858</v>
      </c>
    </row>
    <row r="1810" spans="1:3" x14ac:dyDescent="0.2">
      <c r="A1810" s="495">
        <v>1809</v>
      </c>
      <c r="B1810" s="495" t="s">
        <v>2859</v>
      </c>
      <c r="C1810" s="495" t="s">
        <v>2860</v>
      </c>
    </row>
    <row r="1811" spans="1:3" x14ac:dyDescent="0.2">
      <c r="A1811" s="495">
        <v>1810</v>
      </c>
      <c r="B1811" s="495" t="s">
        <v>2861</v>
      </c>
      <c r="C1811" s="495" t="s">
        <v>2862</v>
      </c>
    </row>
    <row r="1812" spans="1:3" x14ac:dyDescent="0.2">
      <c r="A1812" s="495">
        <v>1811</v>
      </c>
      <c r="B1812" s="495" t="s">
        <v>2863</v>
      </c>
      <c r="C1812" s="495" t="s">
        <v>1131</v>
      </c>
    </row>
    <row r="1813" spans="1:3" x14ac:dyDescent="0.2">
      <c r="A1813" s="495">
        <v>1812</v>
      </c>
      <c r="B1813" s="495" t="s">
        <v>1132</v>
      </c>
      <c r="C1813" s="495" t="s">
        <v>1133</v>
      </c>
    </row>
    <row r="1814" spans="1:3" x14ac:dyDescent="0.2">
      <c r="A1814" s="495">
        <v>1813</v>
      </c>
      <c r="B1814" s="495" t="s">
        <v>1134</v>
      </c>
      <c r="C1814" s="495" t="s">
        <v>1135</v>
      </c>
    </row>
    <row r="1815" spans="1:3" x14ac:dyDescent="0.2">
      <c r="A1815" s="495">
        <v>1814</v>
      </c>
      <c r="B1815" s="495" t="s">
        <v>1136</v>
      </c>
      <c r="C1815" s="495" t="s">
        <v>2854</v>
      </c>
    </row>
    <row r="1816" spans="1:3" x14ac:dyDescent="0.2">
      <c r="A1816" s="495">
        <v>1815</v>
      </c>
      <c r="B1816" s="495" t="s">
        <v>1137</v>
      </c>
      <c r="C1816" s="495" t="s">
        <v>1138</v>
      </c>
    </row>
    <row r="1817" spans="1:3" x14ac:dyDescent="0.2">
      <c r="A1817" s="495">
        <v>1816</v>
      </c>
      <c r="B1817" s="495" t="s">
        <v>1139</v>
      </c>
      <c r="C1817" s="495" t="s">
        <v>1140</v>
      </c>
    </row>
    <row r="1818" spans="1:3" x14ac:dyDescent="0.2">
      <c r="A1818" s="495">
        <v>1817</v>
      </c>
      <c r="B1818" s="495" t="s">
        <v>1141</v>
      </c>
      <c r="C1818" s="495" t="s">
        <v>1142</v>
      </c>
    </row>
    <row r="1819" spans="1:3" x14ac:dyDescent="0.2">
      <c r="A1819" s="495">
        <v>1818</v>
      </c>
      <c r="B1819" s="495" t="s">
        <v>1143</v>
      </c>
      <c r="C1819" s="495" t="s">
        <v>1144</v>
      </c>
    </row>
    <row r="1820" spans="1:3" x14ac:dyDescent="0.2">
      <c r="A1820" s="495">
        <v>1819</v>
      </c>
      <c r="B1820" s="495" t="s">
        <v>1145</v>
      </c>
      <c r="C1820" s="495" t="s">
        <v>1144</v>
      </c>
    </row>
    <row r="1821" spans="1:3" x14ac:dyDescent="0.2">
      <c r="A1821" s="495">
        <v>1820</v>
      </c>
      <c r="B1821" s="495" t="s">
        <v>1146</v>
      </c>
      <c r="C1821" s="495" t="s">
        <v>1147</v>
      </c>
    </row>
    <row r="1822" spans="1:3" x14ac:dyDescent="0.2">
      <c r="A1822" s="495">
        <v>1821</v>
      </c>
      <c r="B1822" s="495" t="s">
        <v>1148</v>
      </c>
      <c r="C1822" s="495" t="s">
        <v>1149</v>
      </c>
    </row>
    <row r="1823" spans="1:3" x14ac:dyDescent="0.2">
      <c r="A1823" s="495">
        <v>1822</v>
      </c>
      <c r="B1823" s="495" t="s">
        <v>1150</v>
      </c>
      <c r="C1823" s="495" t="s">
        <v>1151</v>
      </c>
    </row>
    <row r="1824" spans="1:3" x14ac:dyDescent="0.2">
      <c r="A1824" s="495">
        <v>1823</v>
      </c>
      <c r="B1824" s="495" t="s">
        <v>1152</v>
      </c>
      <c r="C1824" s="495" t="s">
        <v>1153</v>
      </c>
    </row>
    <row r="1825" spans="1:3" x14ac:dyDescent="0.2">
      <c r="A1825" s="495">
        <v>1824</v>
      </c>
      <c r="B1825" s="495" t="s">
        <v>1154</v>
      </c>
      <c r="C1825" s="495" t="s">
        <v>1155</v>
      </c>
    </row>
    <row r="1826" spans="1:3" x14ac:dyDescent="0.2">
      <c r="A1826" s="495">
        <v>1825</v>
      </c>
      <c r="B1826" s="495" t="s">
        <v>1156</v>
      </c>
      <c r="C1826" s="495" t="s">
        <v>1157</v>
      </c>
    </row>
    <row r="1827" spans="1:3" x14ac:dyDescent="0.2">
      <c r="A1827" s="495">
        <v>1826</v>
      </c>
      <c r="B1827" s="495" t="s">
        <v>1158</v>
      </c>
      <c r="C1827" s="495" t="s">
        <v>1159</v>
      </c>
    </row>
    <row r="1828" spans="1:3" x14ac:dyDescent="0.2">
      <c r="A1828" s="495">
        <v>1827</v>
      </c>
      <c r="B1828" s="495" t="s">
        <v>1160</v>
      </c>
      <c r="C1828" s="495" t="s">
        <v>1161</v>
      </c>
    </row>
    <row r="1829" spans="1:3" x14ac:dyDescent="0.2">
      <c r="A1829" s="495">
        <v>1828</v>
      </c>
      <c r="B1829" s="495" t="s">
        <v>1162</v>
      </c>
      <c r="C1829" s="495" t="s">
        <v>1163</v>
      </c>
    </row>
    <row r="1830" spans="1:3" x14ac:dyDescent="0.2">
      <c r="A1830" s="495">
        <v>1829</v>
      </c>
      <c r="B1830" s="495" t="s">
        <v>1164</v>
      </c>
      <c r="C1830" s="495" t="s">
        <v>1165</v>
      </c>
    </row>
    <row r="1831" spans="1:3" x14ac:dyDescent="0.2">
      <c r="A1831" s="495">
        <v>1830</v>
      </c>
      <c r="B1831" s="495" t="s">
        <v>1166</v>
      </c>
      <c r="C1831" s="495" t="s">
        <v>1167</v>
      </c>
    </row>
    <row r="1832" spans="1:3" x14ac:dyDescent="0.2">
      <c r="A1832" s="495">
        <v>1831</v>
      </c>
      <c r="B1832" s="495" t="s">
        <v>1168</v>
      </c>
      <c r="C1832" s="495" t="s">
        <v>1167</v>
      </c>
    </row>
    <row r="1833" spans="1:3" x14ac:dyDescent="0.2">
      <c r="A1833" s="495">
        <v>1832</v>
      </c>
      <c r="B1833" s="495" t="s">
        <v>1169</v>
      </c>
      <c r="C1833" s="495" t="s">
        <v>1170</v>
      </c>
    </row>
    <row r="1834" spans="1:3" x14ac:dyDescent="0.2">
      <c r="A1834" s="495">
        <v>1833</v>
      </c>
      <c r="B1834" s="495" t="s">
        <v>1171</v>
      </c>
      <c r="C1834" s="495" t="s">
        <v>1172</v>
      </c>
    </row>
    <row r="1835" spans="1:3" x14ac:dyDescent="0.2">
      <c r="A1835" s="495">
        <v>1834</v>
      </c>
      <c r="B1835" s="495" t="s">
        <v>1173</v>
      </c>
      <c r="C1835" s="495" t="s">
        <v>1174</v>
      </c>
    </row>
    <row r="1836" spans="1:3" x14ac:dyDescent="0.2">
      <c r="A1836" s="495">
        <v>1835</v>
      </c>
      <c r="B1836" s="495" t="s">
        <v>1175</v>
      </c>
      <c r="C1836" s="495" t="s">
        <v>1176</v>
      </c>
    </row>
    <row r="1837" spans="1:3" x14ac:dyDescent="0.2">
      <c r="A1837" s="495">
        <v>1836</v>
      </c>
      <c r="B1837" s="495" t="s">
        <v>1177</v>
      </c>
      <c r="C1837" s="495" t="s">
        <v>1178</v>
      </c>
    </row>
    <row r="1838" spans="1:3" x14ac:dyDescent="0.2">
      <c r="A1838" s="495">
        <v>1837</v>
      </c>
      <c r="B1838" s="495" t="s">
        <v>1179</v>
      </c>
      <c r="C1838" s="495" t="s">
        <v>1180</v>
      </c>
    </row>
    <row r="1839" spans="1:3" x14ac:dyDescent="0.2">
      <c r="A1839" s="495">
        <v>1838</v>
      </c>
      <c r="B1839" s="495" t="s">
        <v>1181</v>
      </c>
      <c r="C1839" s="495" t="s">
        <v>1180</v>
      </c>
    </row>
    <row r="1840" spans="1:3" x14ac:dyDescent="0.2">
      <c r="A1840" s="495">
        <v>1839</v>
      </c>
      <c r="B1840" s="495" t="s">
        <v>1182</v>
      </c>
      <c r="C1840" s="495" t="s">
        <v>1180</v>
      </c>
    </row>
    <row r="1841" spans="1:3" x14ac:dyDescent="0.2">
      <c r="A1841" s="495">
        <v>1840</v>
      </c>
      <c r="B1841" s="495" t="s">
        <v>1183</v>
      </c>
      <c r="C1841" s="495" t="s">
        <v>1184</v>
      </c>
    </row>
    <row r="1842" spans="1:3" x14ac:dyDescent="0.2">
      <c r="A1842" s="495">
        <v>1841</v>
      </c>
      <c r="B1842" s="495" t="s">
        <v>1185</v>
      </c>
      <c r="C1842" s="495" t="s">
        <v>1184</v>
      </c>
    </row>
    <row r="1843" spans="1:3" x14ac:dyDescent="0.2">
      <c r="A1843" s="495">
        <v>1842</v>
      </c>
      <c r="B1843" s="495" t="s">
        <v>1186</v>
      </c>
      <c r="C1843" s="495" t="s">
        <v>1184</v>
      </c>
    </row>
  </sheetData>
  <phoneticPr fontId="3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tabColor indexed="53"/>
    <pageSetUpPr fitToPage="1"/>
  </sheetPr>
  <dimension ref="A1:I16"/>
  <sheetViews>
    <sheetView workbookViewId="0">
      <selection activeCell="A6" sqref="A6:A7"/>
    </sheetView>
  </sheetViews>
  <sheetFormatPr defaultColWidth="12.42578125" defaultRowHeight="12.75" x14ac:dyDescent="0.2"/>
  <cols>
    <col min="1" max="1" width="75" style="24" customWidth="1"/>
    <col min="2" max="2" width="0" style="24" hidden="1" customWidth="1"/>
    <col min="3" max="3" width="9.140625" style="24" customWidth="1"/>
    <col min="4" max="4" width="6.140625" style="24" hidden="1" customWidth="1"/>
    <col min="5" max="5" width="4.85546875" style="24" hidden="1" customWidth="1"/>
    <col min="6" max="6" width="12.42578125" style="24" hidden="1" customWidth="1"/>
    <col min="7" max="7" width="12.42578125" style="24" customWidth="1"/>
    <col min="8" max="8" width="6.42578125" style="24" hidden="1" customWidth="1"/>
    <col min="9" max="9" width="5.42578125" style="24" hidden="1" customWidth="1"/>
    <col min="10" max="16384" width="12.42578125" style="24"/>
  </cols>
  <sheetData>
    <row r="1" spans="1:9" x14ac:dyDescent="0.2">
      <c r="A1" s="1" t="s">
        <v>1577</v>
      </c>
    </row>
    <row r="2" spans="1:9" x14ac:dyDescent="0.2">
      <c r="A2" s="1" t="s">
        <v>1578</v>
      </c>
    </row>
    <row r="3" spans="1:9" x14ac:dyDescent="0.2">
      <c r="A3" s="1" t="s">
        <v>3620</v>
      </c>
    </row>
    <row r="4" spans="1:9" x14ac:dyDescent="0.2">
      <c r="A4" s="1"/>
    </row>
    <row r="5" spans="1:9" ht="16.5" thickBot="1" x14ac:dyDescent="0.3">
      <c r="A5" s="32" t="s">
        <v>1883</v>
      </c>
    </row>
    <row r="6" spans="1:9" ht="24" customHeight="1" thickBot="1" x14ac:dyDescent="0.25">
      <c r="A6" s="646" t="s">
        <v>3498</v>
      </c>
      <c r="B6" s="641" t="s">
        <v>1581</v>
      </c>
      <c r="C6" s="641" t="s">
        <v>1580</v>
      </c>
      <c r="D6" s="639" t="s">
        <v>1576</v>
      </c>
      <c r="E6" s="645"/>
      <c r="F6" s="641" t="s">
        <v>1582</v>
      </c>
      <c r="G6" s="641" t="s">
        <v>1583</v>
      </c>
      <c r="H6" s="639" t="s">
        <v>1576</v>
      </c>
      <c r="I6" s="645"/>
    </row>
    <row r="7" spans="1:9" ht="25.5" customHeight="1" thickBot="1" x14ac:dyDescent="0.25">
      <c r="A7" s="647"/>
      <c r="B7" s="642"/>
      <c r="C7" s="642"/>
      <c r="D7" s="38" t="s">
        <v>1574</v>
      </c>
      <c r="E7" s="43" t="s">
        <v>1575</v>
      </c>
      <c r="F7" s="642"/>
      <c r="G7" s="642"/>
      <c r="H7" s="38" t="s">
        <v>1574</v>
      </c>
      <c r="I7" s="43" t="s">
        <v>1575</v>
      </c>
    </row>
    <row r="8" spans="1:9" ht="13.5" thickBot="1" x14ac:dyDescent="0.25">
      <c r="A8" s="12">
        <v>1</v>
      </c>
      <c r="B8" s="12">
        <v>2</v>
      </c>
      <c r="C8" s="12">
        <v>2</v>
      </c>
      <c r="D8" s="12">
        <v>4</v>
      </c>
      <c r="E8" s="12">
        <v>5</v>
      </c>
      <c r="F8" s="12">
        <v>6</v>
      </c>
      <c r="G8" s="12">
        <v>3</v>
      </c>
      <c r="H8" s="12">
        <v>8</v>
      </c>
      <c r="I8" s="12">
        <v>9</v>
      </c>
    </row>
    <row r="9" spans="1:9" x14ac:dyDescent="0.2">
      <c r="A9" s="27" t="s">
        <v>3583</v>
      </c>
      <c r="B9" s="45"/>
      <c r="C9" s="45"/>
      <c r="D9" s="45"/>
      <c r="E9" s="45"/>
      <c r="F9" s="45"/>
      <c r="G9" s="45"/>
      <c r="H9" s="45"/>
      <c r="I9" s="45"/>
    </row>
    <row r="10" spans="1:9" x14ac:dyDescent="0.2">
      <c r="A10" s="27" t="s">
        <v>3572</v>
      </c>
      <c r="B10" s="45"/>
      <c r="C10" s="45"/>
      <c r="D10" s="45"/>
      <c r="E10" s="45"/>
      <c r="F10" s="45"/>
      <c r="G10" s="45"/>
      <c r="H10" s="45"/>
      <c r="I10" s="45"/>
    </row>
    <row r="11" spans="1:9" ht="25.5" x14ac:dyDescent="0.2">
      <c r="A11" s="27" t="s">
        <v>3584</v>
      </c>
      <c r="B11" s="41"/>
      <c r="C11" s="41"/>
      <c r="D11" s="41"/>
      <c r="E11" s="41"/>
      <c r="F11" s="41"/>
      <c r="G11" s="41"/>
      <c r="H11" s="41"/>
      <c r="I11" s="41"/>
    </row>
    <row r="12" spans="1:9" ht="25.5" x14ac:dyDescent="0.2">
      <c r="A12" s="27" t="s">
        <v>3573</v>
      </c>
      <c r="B12" s="41"/>
      <c r="C12" s="41"/>
      <c r="D12" s="41"/>
      <c r="E12" s="41"/>
      <c r="F12" s="41"/>
      <c r="G12" s="41"/>
      <c r="H12" s="41"/>
      <c r="I12" s="41"/>
    </row>
    <row r="13" spans="1:9" ht="14.25" customHeight="1" x14ac:dyDescent="0.2">
      <c r="A13" s="27" t="s">
        <v>3585</v>
      </c>
      <c r="B13" s="41"/>
      <c r="C13" s="41"/>
      <c r="D13" s="41"/>
      <c r="E13" s="41"/>
      <c r="F13" s="41"/>
      <c r="G13" s="41"/>
      <c r="H13" s="41"/>
      <c r="I13" s="41"/>
    </row>
    <row r="14" spans="1:9" x14ac:dyDescent="0.2">
      <c r="A14" s="27" t="s">
        <v>3575</v>
      </c>
      <c r="B14" s="41"/>
      <c r="C14" s="41"/>
      <c r="D14" s="41"/>
      <c r="E14" s="41"/>
      <c r="F14" s="41"/>
      <c r="G14" s="41"/>
      <c r="H14" s="41"/>
      <c r="I14" s="41"/>
    </row>
    <row r="15" spans="1:9" x14ac:dyDescent="0.2">
      <c r="A15" s="27" t="s">
        <v>3782</v>
      </c>
      <c r="B15" s="41"/>
      <c r="C15" s="41"/>
      <c r="D15" s="41"/>
      <c r="E15" s="41"/>
      <c r="F15" s="41"/>
      <c r="G15" s="41"/>
      <c r="H15" s="41"/>
      <c r="I15" s="41"/>
    </row>
    <row r="16" spans="1:9" x14ac:dyDescent="0.2">
      <c r="A16" s="26" t="s">
        <v>3574</v>
      </c>
      <c r="B16" s="41"/>
      <c r="C16" s="41"/>
      <c r="D16" s="41"/>
      <c r="E16" s="41"/>
      <c r="F16" s="41"/>
      <c r="G16" s="41"/>
      <c r="H16" s="41"/>
      <c r="I16" s="41"/>
    </row>
  </sheetData>
  <mergeCells count="7">
    <mergeCell ref="F6:F7"/>
    <mergeCell ref="G6:G7"/>
    <mergeCell ref="H6:I6"/>
    <mergeCell ref="A6:A7"/>
    <mergeCell ref="B6:B7"/>
    <mergeCell ref="C6:C7"/>
    <mergeCell ref="D6:E6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tabColor indexed="53"/>
    <pageSetUpPr fitToPage="1"/>
  </sheetPr>
  <dimension ref="A1:J19"/>
  <sheetViews>
    <sheetView workbookViewId="0">
      <selection activeCell="H20" sqref="H20"/>
    </sheetView>
  </sheetViews>
  <sheetFormatPr defaultRowHeight="12.75" x14ac:dyDescent="0.2"/>
  <cols>
    <col min="1" max="1" width="71.5703125" style="24" customWidth="1"/>
    <col min="2" max="2" width="6.85546875" style="24" customWidth="1"/>
    <col min="3" max="3" width="0" style="24" hidden="1" customWidth="1"/>
    <col min="4" max="4" width="9.140625" style="24"/>
    <col min="5" max="5" width="6.42578125" style="24" hidden="1" customWidth="1"/>
    <col min="6" max="6" width="6.5703125" style="24" hidden="1" customWidth="1"/>
    <col min="7" max="7" width="11.85546875" style="24" hidden="1" customWidth="1"/>
    <col min="8" max="8" width="12.5703125" style="24" customWidth="1"/>
    <col min="9" max="9" width="6.140625" style="24" hidden="1" customWidth="1"/>
    <col min="10" max="10" width="6.5703125" style="24" hidden="1" customWidth="1"/>
    <col min="11" max="16384" width="9.140625" style="24"/>
  </cols>
  <sheetData>
    <row r="1" spans="1:10" x14ac:dyDescent="0.2">
      <c r="A1" s="1" t="s">
        <v>1577</v>
      </c>
    </row>
    <row r="2" spans="1:10" x14ac:dyDescent="0.2">
      <c r="A2" s="1" t="s">
        <v>1578</v>
      </c>
    </row>
    <row r="3" spans="1:10" x14ac:dyDescent="0.2">
      <c r="A3" s="1" t="s">
        <v>3620</v>
      </c>
    </row>
    <row r="4" spans="1:10" x14ac:dyDescent="0.2">
      <c r="A4" s="1"/>
    </row>
    <row r="5" spans="1:10" ht="16.5" thickBot="1" x14ac:dyDescent="0.3">
      <c r="A5" s="32" t="s">
        <v>1882</v>
      </c>
    </row>
    <row r="6" spans="1:10" ht="30.75" customHeight="1" thickBot="1" x14ac:dyDescent="0.25">
      <c r="A6" s="641" t="s">
        <v>3498</v>
      </c>
      <c r="B6" s="646" t="s">
        <v>3497</v>
      </c>
      <c r="C6" s="641" t="s">
        <v>1581</v>
      </c>
      <c r="D6" s="641" t="s">
        <v>1580</v>
      </c>
      <c r="E6" s="639" t="s">
        <v>1576</v>
      </c>
      <c r="F6" s="645"/>
      <c r="G6" s="641" t="s">
        <v>1582</v>
      </c>
      <c r="H6" s="641" t="s">
        <v>1583</v>
      </c>
      <c r="I6" s="639" t="s">
        <v>1576</v>
      </c>
      <c r="J6" s="645"/>
    </row>
    <row r="7" spans="1:10" ht="20.25" customHeight="1" thickBot="1" x14ac:dyDescent="0.25">
      <c r="A7" s="642"/>
      <c r="B7" s="647"/>
      <c r="C7" s="642"/>
      <c r="D7" s="642"/>
      <c r="E7" s="38" t="s">
        <v>3581</v>
      </c>
      <c r="F7" s="38" t="s">
        <v>3582</v>
      </c>
      <c r="G7" s="642"/>
      <c r="H7" s="642"/>
      <c r="I7" s="38" t="s">
        <v>3581</v>
      </c>
      <c r="J7" s="38" t="s">
        <v>3582</v>
      </c>
    </row>
    <row r="8" spans="1:10" ht="13.5" thickBot="1" x14ac:dyDescent="0.25">
      <c r="A8" s="12">
        <v>1</v>
      </c>
      <c r="B8" s="13">
        <v>2</v>
      </c>
      <c r="C8" s="12">
        <v>3</v>
      </c>
      <c r="D8" s="13">
        <v>3</v>
      </c>
      <c r="E8" s="12">
        <v>5</v>
      </c>
      <c r="F8" s="13">
        <v>6</v>
      </c>
      <c r="G8" s="12">
        <v>7</v>
      </c>
      <c r="H8" s="13">
        <v>4</v>
      </c>
      <c r="I8" s="12">
        <v>9</v>
      </c>
      <c r="J8" s="13">
        <v>10</v>
      </c>
    </row>
    <row r="9" spans="1:10" x14ac:dyDescent="0.2">
      <c r="A9" s="15" t="s">
        <v>3501</v>
      </c>
      <c r="B9" s="8"/>
      <c r="C9" s="65"/>
      <c r="D9" s="14"/>
      <c r="E9" s="74"/>
      <c r="F9" s="14"/>
      <c r="G9" s="74"/>
      <c r="H9" s="14"/>
      <c r="I9" s="74"/>
      <c r="J9" s="14"/>
    </row>
    <row r="10" spans="1:10" ht="13.5" thickBot="1" x14ac:dyDescent="0.25">
      <c r="A10" s="5" t="s">
        <v>3502</v>
      </c>
      <c r="B10" s="6"/>
      <c r="C10" s="66"/>
      <c r="D10" s="3"/>
      <c r="E10" s="75"/>
      <c r="F10" s="3"/>
      <c r="G10" s="75"/>
      <c r="H10" s="3"/>
      <c r="I10" s="75"/>
      <c r="J10" s="3"/>
    </row>
    <row r="11" spans="1:10" ht="13.5" thickBot="1" x14ac:dyDescent="0.25">
      <c r="A11" s="5" t="s">
        <v>1573</v>
      </c>
      <c r="B11" s="6"/>
      <c r="C11" s="67"/>
      <c r="D11" s="12"/>
      <c r="E11" s="76"/>
      <c r="F11" s="12"/>
      <c r="G11" s="76"/>
      <c r="H11" s="12"/>
      <c r="I11" s="76"/>
      <c r="J11" s="12"/>
    </row>
    <row r="12" spans="1:10" ht="13.5" thickBot="1" x14ac:dyDescent="0.25">
      <c r="A12" s="15" t="s">
        <v>3502</v>
      </c>
      <c r="B12" s="8"/>
      <c r="C12" s="68"/>
      <c r="D12" s="70"/>
      <c r="E12" s="77"/>
      <c r="F12" s="70"/>
      <c r="G12" s="77"/>
      <c r="H12" s="70"/>
      <c r="I12" s="77"/>
      <c r="J12" s="3"/>
    </row>
    <row r="13" spans="1:10" ht="13.5" thickBot="1" x14ac:dyDescent="0.25">
      <c r="A13" s="17" t="s">
        <v>3503</v>
      </c>
      <c r="B13" s="9"/>
      <c r="C13" s="48"/>
      <c r="D13" s="71"/>
      <c r="E13" s="49"/>
      <c r="F13" s="71"/>
      <c r="G13" s="49"/>
      <c r="H13" s="71"/>
      <c r="I13" s="49"/>
      <c r="J13" s="71"/>
    </row>
    <row r="14" spans="1:10" ht="26.25" thickBot="1" x14ac:dyDescent="0.25">
      <c r="A14" s="5" t="s">
        <v>3504</v>
      </c>
      <c r="B14" s="6"/>
      <c r="C14" s="69"/>
      <c r="D14" s="40"/>
      <c r="E14" s="78"/>
      <c r="F14" s="40"/>
      <c r="G14" s="78"/>
      <c r="H14" s="40"/>
      <c r="I14" s="78"/>
      <c r="J14" s="40"/>
    </row>
    <row r="15" spans="1:10" ht="13.5" thickBot="1" x14ac:dyDescent="0.25">
      <c r="A15" s="5" t="s">
        <v>3505</v>
      </c>
      <c r="B15" s="6"/>
      <c r="C15" s="52"/>
      <c r="D15" s="72"/>
      <c r="E15" s="53"/>
      <c r="F15" s="72"/>
      <c r="G15" s="53"/>
      <c r="H15" s="72"/>
      <c r="I15" s="53"/>
      <c r="J15" s="72"/>
    </row>
    <row r="16" spans="1:10" x14ac:dyDescent="0.2">
      <c r="A16" s="15" t="s">
        <v>3592</v>
      </c>
      <c r="B16" s="16"/>
      <c r="C16" s="48"/>
      <c r="D16" s="71"/>
      <c r="E16" s="49"/>
      <c r="F16" s="71"/>
      <c r="G16" s="49"/>
      <c r="H16" s="71"/>
      <c r="I16" s="49"/>
      <c r="J16" s="71"/>
    </row>
    <row r="17" spans="1:10" x14ac:dyDescent="0.2">
      <c r="A17" s="18" t="s">
        <v>3593</v>
      </c>
      <c r="B17" s="19"/>
      <c r="C17" s="62"/>
      <c r="D17" s="73"/>
      <c r="E17" s="63"/>
      <c r="F17" s="73"/>
      <c r="G17" s="63"/>
      <c r="H17" s="73"/>
      <c r="I17" s="63"/>
      <c r="J17" s="73"/>
    </row>
    <row r="18" spans="1:10" ht="13.5" thickBot="1" x14ac:dyDescent="0.25">
      <c r="A18" s="5" t="s">
        <v>3617</v>
      </c>
      <c r="B18" s="223"/>
      <c r="C18" s="50"/>
      <c r="D18" s="96"/>
      <c r="F18" s="96"/>
      <c r="H18" s="96"/>
      <c r="J18" s="96"/>
    </row>
    <row r="19" spans="1:10" ht="13.5" thickBot="1" x14ac:dyDescent="0.25">
      <c r="A19" s="55" t="s">
        <v>3640</v>
      </c>
      <c r="B19" s="224"/>
      <c r="C19" s="227"/>
      <c r="D19" s="40"/>
      <c r="E19" s="228"/>
      <c r="F19" s="225"/>
      <c r="G19" s="227"/>
      <c r="H19" s="40"/>
      <c r="I19" s="228"/>
      <c r="J19" s="226"/>
    </row>
  </sheetData>
  <mergeCells count="8">
    <mergeCell ref="H6:H7"/>
    <mergeCell ref="I6:J6"/>
    <mergeCell ref="B6:B7"/>
    <mergeCell ref="A6:A7"/>
    <mergeCell ref="C6:C7"/>
    <mergeCell ref="D6:D7"/>
    <mergeCell ref="E6:F6"/>
    <mergeCell ref="G6:G7"/>
  </mergeCells>
  <phoneticPr fontId="2" type="noConversion"/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>
    <tabColor indexed="53"/>
    <pageSetUpPr fitToPage="1"/>
  </sheetPr>
  <dimension ref="A1:I14"/>
  <sheetViews>
    <sheetView workbookViewId="0">
      <selection activeCell="A14" sqref="A14"/>
    </sheetView>
  </sheetViews>
  <sheetFormatPr defaultRowHeight="12.75" x14ac:dyDescent="0.2"/>
  <cols>
    <col min="1" max="1" width="68.5703125" style="24" customWidth="1"/>
    <col min="2" max="2" width="10" style="24" hidden="1" customWidth="1"/>
    <col min="3" max="3" width="9.140625" style="24"/>
    <col min="4" max="4" width="6.85546875" style="24" hidden="1" customWidth="1"/>
    <col min="5" max="5" width="6.5703125" style="24" hidden="1" customWidth="1"/>
    <col min="6" max="6" width="12" style="24" hidden="1" customWidth="1"/>
    <col min="7" max="7" width="11.5703125" style="24" customWidth="1"/>
    <col min="8" max="8" width="6.42578125" style="24" hidden="1" customWidth="1"/>
    <col min="9" max="9" width="5.42578125" style="24" hidden="1" customWidth="1"/>
    <col min="10" max="16384" width="9.140625" style="24"/>
  </cols>
  <sheetData>
    <row r="1" spans="1:9" x14ac:dyDescent="0.2">
      <c r="A1" s="1" t="s">
        <v>1577</v>
      </c>
    </row>
    <row r="2" spans="1:9" x14ac:dyDescent="0.2">
      <c r="A2" s="1" t="s">
        <v>1578</v>
      </c>
    </row>
    <row r="3" spans="1:9" x14ac:dyDescent="0.2">
      <c r="A3" s="1" t="s">
        <v>3620</v>
      </c>
    </row>
    <row r="4" spans="1:9" x14ac:dyDescent="0.2">
      <c r="A4" s="1"/>
    </row>
    <row r="5" spans="1:9" ht="16.5" thickBot="1" x14ac:dyDescent="0.3">
      <c r="A5" s="32" t="s">
        <v>1881</v>
      </c>
    </row>
    <row r="6" spans="1:9" ht="20.25" customHeight="1" thickBot="1" x14ac:dyDescent="0.25">
      <c r="A6" s="641" t="s">
        <v>3498</v>
      </c>
      <c r="B6" s="641" t="s">
        <v>1581</v>
      </c>
      <c r="C6" s="641" t="s">
        <v>1580</v>
      </c>
      <c r="D6" s="639" t="s">
        <v>1576</v>
      </c>
      <c r="E6" s="645"/>
      <c r="F6" s="641" t="s">
        <v>1582</v>
      </c>
      <c r="G6" s="641" t="s">
        <v>1583</v>
      </c>
      <c r="H6" s="639" t="s">
        <v>1576</v>
      </c>
      <c r="I6" s="645"/>
    </row>
    <row r="7" spans="1:9" ht="37.5" customHeight="1" thickBot="1" x14ac:dyDescent="0.25">
      <c r="A7" s="642"/>
      <c r="B7" s="642"/>
      <c r="C7" s="642"/>
      <c r="D7" s="38" t="s">
        <v>1574</v>
      </c>
      <c r="E7" s="43" t="s">
        <v>1575</v>
      </c>
      <c r="F7" s="642"/>
      <c r="G7" s="642"/>
      <c r="H7" s="38" t="s">
        <v>1574</v>
      </c>
      <c r="I7" s="43" t="s">
        <v>1575</v>
      </c>
    </row>
    <row r="8" spans="1:9" ht="13.5" thickBot="1" x14ac:dyDescent="0.25">
      <c r="A8" s="12">
        <v>1</v>
      </c>
      <c r="B8" s="4">
        <v>2</v>
      </c>
      <c r="C8" s="12">
        <v>3</v>
      </c>
      <c r="D8" s="4">
        <v>4</v>
      </c>
      <c r="E8" s="12">
        <v>5</v>
      </c>
      <c r="F8" s="4">
        <v>6</v>
      </c>
      <c r="G8" s="12">
        <v>7</v>
      </c>
      <c r="H8" s="4">
        <v>8</v>
      </c>
      <c r="I8" s="12">
        <v>9</v>
      </c>
    </row>
    <row r="9" spans="1:9" ht="14.25" customHeight="1" x14ac:dyDescent="0.2">
      <c r="A9" s="15" t="s">
        <v>1600</v>
      </c>
      <c r="B9" s="398"/>
      <c r="C9" s="406"/>
      <c r="D9" s="29"/>
      <c r="E9" s="29"/>
      <c r="F9" s="29"/>
      <c r="G9" s="59"/>
      <c r="H9" s="401"/>
      <c r="I9" s="59"/>
    </row>
    <row r="10" spans="1:9" x14ac:dyDescent="0.2">
      <c r="A10" s="20" t="s">
        <v>3490</v>
      </c>
      <c r="B10" s="399"/>
      <c r="C10" s="407"/>
      <c r="D10" s="45"/>
      <c r="E10" s="45"/>
      <c r="F10" s="45"/>
      <c r="G10" s="60"/>
      <c r="H10" s="402"/>
      <c r="I10" s="60"/>
    </row>
    <row r="11" spans="1:9" x14ac:dyDescent="0.2">
      <c r="A11" s="20" t="s">
        <v>3499</v>
      </c>
      <c r="B11" s="399"/>
      <c r="C11" s="407"/>
      <c r="D11" s="45"/>
      <c r="E11" s="45"/>
      <c r="F11" s="45"/>
      <c r="G11" s="60"/>
      <c r="H11" s="402"/>
      <c r="I11" s="60"/>
    </row>
    <row r="12" spans="1:9" ht="13.5" thickBot="1" x14ac:dyDescent="0.25">
      <c r="A12" s="10" t="s">
        <v>3500</v>
      </c>
      <c r="B12" s="400"/>
      <c r="C12" s="408"/>
      <c r="D12" s="47"/>
      <c r="E12" s="47"/>
      <c r="F12" s="47"/>
      <c r="G12" s="409"/>
      <c r="H12" s="403"/>
      <c r="I12" s="61"/>
    </row>
    <row r="13" spans="1:9" x14ac:dyDescent="0.2">
      <c r="A13" s="110"/>
      <c r="B13" s="397"/>
      <c r="C13" s="56"/>
      <c r="D13" s="57"/>
      <c r="E13" s="57"/>
      <c r="F13" s="57"/>
      <c r="G13" s="58"/>
      <c r="H13" s="404"/>
      <c r="I13" s="58"/>
    </row>
    <row r="14" spans="1:9" ht="26.25" thickBot="1" x14ac:dyDescent="0.25">
      <c r="A14" s="5" t="s">
        <v>3783</v>
      </c>
      <c r="B14" s="52"/>
      <c r="C14" s="107"/>
      <c r="D14" s="108"/>
      <c r="E14" s="108"/>
      <c r="F14" s="108"/>
      <c r="G14" s="109"/>
      <c r="H14" s="405"/>
      <c r="I14" s="109"/>
    </row>
  </sheetData>
  <mergeCells count="7">
    <mergeCell ref="G6:G7"/>
    <mergeCell ref="H6:I6"/>
    <mergeCell ref="A6:A7"/>
    <mergeCell ref="B6:B7"/>
    <mergeCell ref="C6:C7"/>
    <mergeCell ref="D6:E6"/>
    <mergeCell ref="F6:F7"/>
  </mergeCells>
  <phoneticPr fontId="2" type="noConversion"/>
  <pageMargins left="0.78740157480314965" right="0.78740157480314965" top="0.59055118110236227" bottom="0.39370078740157483" header="0.51181102362204722" footer="0.51181102362204722"/>
  <pageSetup paperSize="9" scale="8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>
    <tabColor indexed="53"/>
    <pageSetUpPr fitToPage="1"/>
  </sheetPr>
  <dimension ref="A1:K13"/>
  <sheetViews>
    <sheetView workbookViewId="0">
      <selection activeCell="B17" sqref="B17"/>
    </sheetView>
  </sheetViews>
  <sheetFormatPr defaultRowHeight="12.75" x14ac:dyDescent="0.2"/>
  <cols>
    <col min="1" max="1" width="3.85546875" style="1" bestFit="1" customWidth="1"/>
    <col min="2" max="2" width="36.5703125" style="1" customWidth="1"/>
    <col min="3" max="3" width="9.140625" style="1"/>
    <col min="4" max="4" width="0" style="1" hidden="1" customWidth="1"/>
    <col min="5" max="5" width="9.140625" style="1"/>
    <col min="6" max="6" width="10.140625" style="1" hidden="1" customWidth="1"/>
    <col min="7" max="8" width="11.5703125" style="1" hidden="1" customWidth="1"/>
    <col min="9" max="9" width="11.85546875" style="1" customWidth="1"/>
    <col min="10" max="11" width="0" style="1" hidden="1" customWidth="1"/>
    <col min="12" max="16384" width="9.140625" style="1"/>
  </cols>
  <sheetData>
    <row r="1" spans="1:11" x14ac:dyDescent="0.2">
      <c r="A1" s="1" t="s">
        <v>1577</v>
      </c>
    </row>
    <row r="2" spans="1:11" x14ac:dyDescent="0.2">
      <c r="A2" s="1" t="s">
        <v>1578</v>
      </c>
    </row>
    <row r="3" spans="1:11" x14ac:dyDescent="0.2">
      <c r="A3" s="131" t="s">
        <v>3620</v>
      </c>
    </row>
    <row r="5" spans="1:11" ht="16.5" thickBot="1" x14ac:dyDescent="0.3">
      <c r="A5" s="32" t="s">
        <v>3784</v>
      </c>
    </row>
    <row r="6" spans="1:11" ht="34.5" customHeight="1" thickBot="1" x14ac:dyDescent="0.25">
      <c r="A6" s="641" t="s">
        <v>3280</v>
      </c>
      <c r="B6" s="641" t="s">
        <v>1585</v>
      </c>
      <c r="C6" s="646" t="s">
        <v>3497</v>
      </c>
      <c r="D6" s="641" t="s">
        <v>1581</v>
      </c>
      <c r="E6" s="641" t="s">
        <v>1580</v>
      </c>
      <c r="F6" s="639" t="s">
        <v>1576</v>
      </c>
      <c r="G6" s="645"/>
      <c r="H6" s="641" t="s">
        <v>1582</v>
      </c>
      <c r="I6" s="641" t="s">
        <v>1583</v>
      </c>
      <c r="J6" s="639" t="s">
        <v>1576</v>
      </c>
      <c r="K6" s="645"/>
    </row>
    <row r="7" spans="1:11" ht="13.5" thickBot="1" x14ac:dyDescent="0.25">
      <c r="A7" s="642"/>
      <c r="B7" s="642"/>
      <c r="C7" s="647"/>
      <c r="D7" s="642"/>
      <c r="E7" s="642"/>
      <c r="F7" s="38" t="s">
        <v>3581</v>
      </c>
      <c r="G7" s="38" t="s">
        <v>3582</v>
      </c>
      <c r="H7" s="642"/>
      <c r="I7" s="642"/>
      <c r="J7" s="38" t="s">
        <v>3581</v>
      </c>
      <c r="K7" s="38" t="s">
        <v>3582</v>
      </c>
    </row>
    <row r="8" spans="1:11" ht="13.5" thickBot="1" x14ac:dyDescent="0.25">
      <c r="A8" s="12">
        <v>1</v>
      </c>
      <c r="B8" s="4">
        <v>2</v>
      </c>
      <c r="C8" s="12">
        <v>3</v>
      </c>
      <c r="D8" s="4">
        <v>4</v>
      </c>
      <c r="E8" s="12">
        <v>5</v>
      </c>
      <c r="F8" s="4">
        <v>6</v>
      </c>
      <c r="G8" s="12">
        <v>7</v>
      </c>
      <c r="H8" s="4">
        <v>8</v>
      </c>
      <c r="I8" s="12">
        <v>9</v>
      </c>
      <c r="J8" s="4">
        <v>10</v>
      </c>
      <c r="K8" s="12">
        <v>11</v>
      </c>
    </row>
    <row r="9" spans="1:11" x14ac:dyDescent="0.2">
      <c r="A9" s="30">
        <v>1</v>
      </c>
      <c r="B9" s="34"/>
      <c r="C9" s="29"/>
      <c r="D9" s="29"/>
      <c r="E9" s="29"/>
      <c r="F9" s="29"/>
      <c r="G9" s="29"/>
      <c r="H9" s="29"/>
      <c r="I9" s="29"/>
      <c r="J9" s="29"/>
      <c r="K9" s="29"/>
    </row>
    <row r="10" spans="1:11" x14ac:dyDescent="0.2">
      <c r="A10" s="26">
        <v>2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</row>
    <row r="11" spans="1:11" x14ac:dyDescent="0.2">
      <c r="A11" s="26">
        <v>3</v>
      </c>
      <c r="B11" s="37"/>
      <c r="C11" s="45"/>
      <c r="D11" s="45"/>
      <c r="E11" s="45"/>
      <c r="F11" s="45"/>
      <c r="G11" s="45"/>
      <c r="H11" s="45"/>
      <c r="I11" s="45"/>
      <c r="J11" s="45"/>
      <c r="K11" s="45"/>
    </row>
    <row r="12" spans="1:11" x14ac:dyDescent="0.2">
      <c r="A12" s="26"/>
      <c r="B12" s="37"/>
      <c r="C12" s="45"/>
      <c r="D12" s="45"/>
      <c r="E12" s="45"/>
      <c r="F12" s="45"/>
      <c r="G12" s="45"/>
      <c r="H12" s="45"/>
      <c r="I12" s="45"/>
      <c r="J12" s="45"/>
      <c r="K12" s="45"/>
    </row>
    <row r="13" spans="1:11" x14ac:dyDescent="0.2">
      <c r="B13" s="11"/>
    </row>
  </sheetData>
  <mergeCells count="9">
    <mergeCell ref="B6:B7"/>
    <mergeCell ref="A6:A7"/>
    <mergeCell ref="D6:D7"/>
    <mergeCell ref="J6:K6"/>
    <mergeCell ref="E6:E7"/>
    <mergeCell ref="F6:G6"/>
    <mergeCell ref="H6:H7"/>
    <mergeCell ref="I6:I7"/>
    <mergeCell ref="C6:C7"/>
  </mergeCells>
  <phoneticPr fontId="2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8">
    <tabColor indexed="53"/>
    <pageSetUpPr fitToPage="1"/>
  </sheetPr>
  <dimension ref="A1:J29"/>
  <sheetViews>
    <sheetView workbookViewId="0">
      <selection activeCell="B4" sqref="B4"/>
    </sheetView>
  </sheetViews>
  <sheetFormatPr defaultRowHeight="12.75" x14ac:dyDescent="0.2"/>
  <cols>
    <col min="1" max="1" width="4.42578125" style="1" bestFit="1" customWidth="1"/>
    <col min="2" max="2" width="51.5703125" style="24" customWidth="1"/>
    <col min="3" max="3" width="10" style="24" hidden="1" customWidth="1"/>
    <col min="4" max="4" width="10.140625" style="24" customWidth="1"/>
    <col min="5" max="5" width="9.5703125" style="24" hidden="1" customWidth="1"/>
    <col min="6" max="6" width="10.42578125" style="24" hidden="1" customWidth="1"/>
    <col min="7" max="7" width="11.5703125" style="24" hidden="1" customWidth="1"/>
    <col min="8" max="8" width="12.42578125" style="24" customWidth="1"/>
    <col min="9" max="10" width="0" style="24" hidden="1" customWidth="1"/>
    <col min="11" max="16384" width="9.140625" style="24"/>
  </cols>
  <sheetData>
    <row r="1" spans="1:10" x14ac:dyDescent="0.2">
      <c r="B1" s="1" t="s">
        <v>3634</v>
      </c>
    </row>
    <row r="2" spans="1:10" x14ac:dyDescent="0.2">
      <c r="B2" s="1" t="s">
        <v>3619</v>
      </c>
    </row>
    <row r="3" spans="1:10" x14ac:dyDescent="0.2">
      <c r="B3" s="131" t="s">
        <v>3620</v>
      </c>
    </row>
    <row r="5" spans="1:10" ht="16.5" thickBot="1" x14ac:dyDescent="0.3">
      <c r="B5" s="31" t="s">
        <v>1878</v>
      </c>
    </row>
    <row r="6" spans="1:10" ht="13.5" thickBot="1" x14ac:dyDescent="0.25">
      <c r="A6" s="219"/>
      <c r="B6" s="641" t="s">
        <v>3483</v>
      </c>
      <c r="C6" s="641" t="s">
        <v>1581</v>
      </c>
      <c r="D6" s="641" t="s">
        <v>1580</v>
      </c>
      <c r="E6" s="639" t="s">
        <v>1576</v>
      </c>
      <c r="F6" s="648"/>
      <c r="G6" s="641" t="s">
        <v>1582</v>
      </c>
      <c r="H6" s="641" t="s">
        <v>1583</v>
      </c>
      <c r="I6" s="639" t="s">
        <v>1576</v>
      </c>
      <c r="J6" s="648"/>
    </row>
    <row r="7" spans="1:10" ht="24.75" customHeight="1" thickBot="1" x14ac:dyDescent="0.25">
      <c r="A7" s="220"/>
      <c r="B7" s="642"/>
      <c r="C7" s="642"/>
      <c r="D7" s="642"/>
      <c r="E7" s="38" t="s">
        <v>1574</v>
      </c>
      <c r="F7" s="39" t="s">
        <v>1575</v>
      </c>
      <c r="G7" s="642"/>
      <c r="H7" s="642"/>
      <c r="I7" s="38" t="s">
        <v>1574</v>
      </c>
      <c r="J7" s="39" t="s">
        <v>1575</v>
      </c>
    </row>
    <row r="8" spans="1:10" ht="13.5" thickBot="1" x14ac:dyDescent="0.25">
      <c r="A8" s="120"/>
      <c r="B8" s="12">
        <v>1</v>
      </c>
      <c r="C8" s="13">
        <v>2</v>
      </c>
      <c r="D8" s="13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</row>
    <row r="9" spans="1:10" x14ac:dyDescent="0.2">
      <c r="A9" s="221"/>
      <c r="B9" s="237" t="s">
        <v>1880</v>
      </c>
      <c r="C9" s="236"/>
      <c r="D9" s="236"/>
      <c r="E9" s="236"/>
      <c r="F9" s="236"/>
      <c r="G9" s="236"/>
      <c r="H9" s="236"/>
      <c r="I9" s="236"/>
      <c r="J9" s="236"/>
    </row>
    <row r="10" spans="1:10" x14ac:dyDescent="0.2">
      <c r="A10" s="26">
        <v>1</v>
      </c>
      <c r="B10" s="42" t="s">
        <v>2110</v>
      </c>
      <c r="C10" s="33"/>
      <c r="D10" s="33"/>
      <c r="E10" s="33"/>
      <c r="F10" s="33"/>
      <c r="G10" s="33"/>
      <c r="H10" s="33"/>
      <c r="I10" s="33"/>
      <c r="J10" s="33"/>
    </row>
    <row r="11" spans="1:10" ht="25.5" x14ac:dyDescent="0.2">
      <c r="A11" s="132" t="s">
        <v>3231</v>
      </c>
      <c r="B11" s="27" t="s">
        <v>2111</v>
      </c>
      <c r="C11" s="41"/>
      <c r="D11" s="41"/>
      <c r="E11" s="41"/>
      <c r="F11" s="41"/>
      <c r="G11" s="41"/>
      <c r="H11" s="41"/>
      <c r="I11" s="41"/>
      <c r="J11" s="41"/>
    </row>
    <row r="12" spans="1:10" x14ac:dyDescent="0.2">
      <c r="A12" s="132" t="s">
        <v>3635</v>
      </c>
      <c r="B12" s="27" t="s">
        <v>3241</v>
      </c>
      <c r="C12" s="41"/>
      <c r="D12" s="41"/>
      <c r="E12" s="41"/>
      <c r="F12" s="41"/>
      <c r="G12" s="41"/>
      <c r="H12" s="41"/>
      <c r="I12" s="41"/>
      <c r="J12" s="41"/>
    </row>
    <row r="13" spans="1:10" x14ac:dyDescent="0.2">
      <c r="A13" s="26"/>
      <c r="B13" s="27" t="s">
        <v>3590</v>
      </c>
      <c r="C13" s="41"/>
      <c r="D13" s="41"/>
      <c r="E13" s="41"/>
      <c r="F13" s="41"/>
      <c r="G13" s="41"/>
      <c r="H13" s="41"/>
      <c r="I13" s="41"/>
      <c r="J13" s="41"/>
    </row>
    <row r="14" spans="1:10" x14ac:dyDescent="0.2">
      <c r="A14" s="132" t="s">
        <v>3636</v>
      </c>
      <c r="B14" s="37" t="s">
        <v>3240</v>
      </c>
      <c r="C14" s="41"/>
      <c r="D14" s="41"/>
      <c r="E14" s="41"/>
      <c r="F14" s="41"/>
      <c r="G14" s="41"/>
      <c r="H14" s="41"/>
      <c r="I14" s="41"/>
      <c r="J14" s="41"/>
    </row>
    <row r="15" spans="1:10" x14ac:dyDescent="0.2">
      <c r="A15" s="26"/>
      <c r="B15" s="27" t="s">
        <v>3590</v>
      </c>
      <c r="C15" s="41"/>
      <c r="D15" s="41"/>
      <c r="E15" s="41"/>
      <c r="F15" s="41"/>
      <c r="G15" s="41"/>
      <c r="H15" s="41"/>
      <c r="I15" s="41"/>
      <c r="J15" s="41"/>
    </row>
    <row r="16" spans="1:10" x14ac:dyDescent="0.2">
      <c r="A16" s="132" t="s">
        <v>3637</v>
      </c>
      <c r="B16" s="27" t="s">
        <v>3239</v>
      </c>
      <c r="C16" s="41"/>
      <c r="D16" s="41"/>
      <c r="E16" s="41"/>
      <c r="F16" s="41"/>
      <c r="G16" s="41"/>
      <c r="H16" s="41"/>
      <c r="I16" s="41"/>
      <c r="J16" s="41"/>
    </row>
    <row r="17" spans="1:10" x14ac:dyDescent="0.2">
      <c r="A17" s="26"/>
      <c r="B17" s="27" t="s">
        <v>3590</v>
      </c>
      <c r="C17" s="41"/>
      <c r="D17" s="41"/>
      <c r="E17" s="41"/>
      <c r="F17" s="41"/>
      <c r="G17" s="41"/>
      <c r="H17" s="41"/>
      <c r="I17" s="41"/>
      <c r="J17" s="41"/>
    </row>
    <row r="18" spans="1:10" x14ac:dyDescent="0.2">
      <c r="A18" s="132" t="s">
        <v>3232</v>
      </c>
      <c r="B18" s="27" t="s">
        <v>1590</v>
      </c>
      <c r="C18" s="41"/>
      <c r="D18" s="41"/>
      <c r="E18" s="41"/>
      <c r="F18" s="41"/>
      <c r="G18" s="41"/>
      <c r="H18" s="41"/>
      <c r="I18" s="41"/>
      <c r="J18" s="41"/>
    </row>
    <row r="19" spans="1:10" x14ac:dyDescent="0.2">
      <c r="A19" s="132" t="s">
        <v>3233</v>
      </c>
      <c r="B19" s="27" t="s">
        <v>3238</v>
      </c>
      <c r="C19" s="41"/>
      <c r="D19" s="41"/>
      <c r="E19" s="41"/>
      <c r="F19" s="41"/>
      <c r="G19" s="41"/>
      <c r="H19" s="41"/>
      <c r="I19" s="41"/>
      <c r="J19" s="41"/>
    </row>
    <row r="20" spans="1:10" x14ac:dyDescent="0.2">
      <c r="A20" s="132"/>
      <c r="B20" s="235" t="s">
        <v>1879</v>
      </c>
      <c r="C20" s="234"/>
      <c r="D20" s="234"/>
      <c r="E20" s="234"/>
      <c r="F20" s="234"/>
      <c r="G20" s="234"/>
      <c r="H20" s="234"/>
      <c r="I20" s="234"/>
      <c r="J20" s="234"/>
    </row>
    <row r="21" spans="1:10" x14ac:dyDescent="0.2">
      <c r="A21" s="35" t="s">
        <v>3496</v>
      </c>
      <c r="B21" s="233" t="s">
        <v>3588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">
      <c r="A22" s="35" t="s">
        <v>3485</v>
      </c>
      <c r="B22" s="27" t="s">
        <v>3484</v>
      </c>
      <c r="C22" s="41"/>
      <c r="D22" s="41"/>
      <c r="E22" s="41"/>
      <c r="F22" s="41"/>
      <c r="G22" s="41"/>
      <c r="H22" s="41"/>
      <c r="I22" s="41"/>
      <c r="J22" s="41"/>
    </row>
    <row r="23" spans="1:10" x14ac:dyDescent="0.2">
      <c r="A23" s="35" t="s">
        <v>3486</v>
      </c>
      <c r="B23" s="27" t="s">
        <v>3234</v>
      </c>
      <c r="C23" s="41"/>
      <c r="D23" s="41"/>
      <c r="E23" s="41"/>
      <c r="F23" s="41"/>
      <c r="G23" s="41"/>
      <c r="H23" s="41"/>
      <c r="I23" s="41"/>
      <c r="J23" s="41"/>
    </row>
    <row r="24" spans="1:10" x14ac:dyDescent="0.2">
      <c r="A24" s="35" t="s">
        <v>3228</v>
      </c>
      <c r="B24" s="27" t="s">
        <v>3578</v>
      </c>
      <c r="C24" s="41"/>
      <c r="D24" s="41"/>
      <c r="E24" s="41"/>
      <c r="F24" s="41"/>
      <c r="G24" s="41"/>
      <c r="H24" s="41"/>
      <c r="I24" s="41"/>
      <c r="J24" s="41"/>
    </row>
    <row r="25" spans="1:10" x14ac:dyDescent="0.2">
      <c r="A25" s="35" t="s">
        <v>3229</v>
      </c>
      <c r="B25" s="27" t="s">
        <v>3580</v>
      </c>
      <c r="C25" s="41"/>
      <c r="D25" s="41"/>
      <c r="E25" s="41"/>
      <c r="F25" s="41"/>
      <c r="G25" s="41"/>
      <c r="H25" s="41"/>
      <c r="I25" s="41"/>
      <c r="J25" s="41"/>
    </row>
    <row r="26" spans="1:10" x14ac:dyDescent="0.2">
      <c r="A26" s="35" t="s">
        <v>3230</v>
      </c>
      <c r="B26" s="27" t="s">
        <v>3579</v>
      </c>
      <c r="C26" s="41"/>
      <c r="D26" s="41"/>
      <c r="E26" s="41"/>
      <c r="F26" s="41"/>
      <c r="G26" s="41"/>
      <c r="H26" s="41"/>
      <c r="I26" s="41"/>
      <c r="J26" s="41"/>
    </row>
    <row r="27" spans="1:10" x14ac:dyDescent="0.2">
      <c r="A27" s="231"/>
      <c r="B27" s="232"/>
    </row>
    <row r="28" spans="1:10" x14ac:dyDescent="0.2">
      <c r="B28" s="229" t="s">
        <v>1872</v>
      </c>
    </row>
    <row r="29" spans="1:10" x14ac:dyDescent="0.2">
      <c r="B29" s="229" t="s">
        <v>1873</v>
      </c>
    </row>
  </sheetData>
  <mergeCells count="7">
    <mergeCell ref="H6:H7"/>
    <mergeCell ref="I6:J6"/>
    <mergeCell ref="E6:F6"/>
    <mergeCell ref="B6:B7"/>
    <mergeCell ref="C6:C7"/>
    <mergeCell ref="D6:D7"/>
    <mergeCell ref="G6:G7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36"/>
  <dimension ref="A2:Z147"/>
  <sheetViews>
    <sheetView zoomScale="75" workbookViewId="0"/>
  </sheetViews>
  <sheetFormatPr defaultRowHeight="12.75" x14ac:dyDescent="0.2"/>
  <cols>
    <col min="1" max="1" width="11.5703125" style="1" customWidth="1"/>
    <col min="2" max="2" width="11.42578125" style="1" customWidth="1"/>
    <col min="3" max="3" width="9.140625" style="1"/>
    <col min="4" max="4" width="3.85546875" style="1" customWidth="1"/>
    <col min="5" max="6" width="13.5703125" style="1" customWidth="1"/>
    <col min="7" max="7" width="13" style="1" customWidth="1"/>
    <col min="8" max="8" width="12" style="1" customWidth="1"/>
    <col min="9" max="9" width="9.140625" style="1"/>
    <col min="10" max="10" width="10.5703125" style="1" customWidth="1"/>
    <col min="11" max="11" width="12.140625" style="1" customWidth="1"/>
    <col min="12" max="12" width="12" style="1" customWidth="1"/>
    <col min="13" max="13" width="10" style="1" bestFit="1" customWidth="1"/>
    <col min="14" max="14" width="10" style="1" customWidth="1"/>
    <col min="15" max="15" width="9.140625" style="1"/>
    <col min="16" max="16" width="13.5703125" style="1" customWidth="1"/>
    <col min="17" max="17" width="13" style="1" customWidth="1"/>
    <col min="18" max="24" width="9.140625" style="1"/>
    <col min="25" max="25" width="34.42578125" style="1" customWidth="1"/>
    <col min="26" max="26" width="45.85546875" style="1" customWidth="1"/>
    <col min="27" max="16384" width="9.140625" style="1"/>
  </cols>
  <sheetData>
    <row r="2" spans="1:26" ht="20.25" x14ac:dyDescent="0.3">
      <c r="D2" s="679" t="s">
        <v>3847</v>
      </c>
      <c r="E2" s="680"/>
      <c r="F2" s="680"/>
      <c r="G2" s="680"/>
      <c r="H2" s="680"/>
      <c r="I2" s="680"/>
      <c r="J2" s="680"/>
      <c r="K2" s="680"/>
      <c r="L2" s="680"/>
    </row>
    <row r="3" spans="1:26" x14ac:dyDescent="0.2">
      <c r="D3" s="472"/>
    </row>
    <row r="4" spans="1:26" ht="21.75" customHeight="1" thickBot="1" x14ac:dyDescent="0.4">
      <c r="D4" s="681" t="s">
        <v>3848</v>
      </c>
      <c r="E4" s="682"/>
      <c r="F4" s="682"/>
      <c r="G4" s="682"/>
      <c r="H4" s="682"/>
      <c r="I4" s="682"/>
      <c r="J4" s="682"/>
      <c r="K4" s="682"/>
      <c r="L4" s="682"/>
    </row>
    <row r="5" spans="1:26" ht="3.75" customHeight="1" thickTop="1" thickBot="1" x14ac:dyDescent="0.25">
      <c r="D5" s="473"/>
      <c r="E5" s="473"/>
      <c r="F5" s="473"/>
      <c r="G5" s="473"/>
      <c r="H5" s="473"/>
      <c r="I5" s="473"/>
      <c r="J5" s="473"/>
      <c r="K5" s="473"/>
      <c r="L5" s="473"/>
    </row>
    <row r="6" spans="1:26" ht="30.75" customHeight="1" thickTop="1" x14ac:dyDescent="0.25">
      <c r="D6" s="684" t="s">
        <v>3849</v>
      </c>
      <c r="E6" s="685"/>
      <c r="F6" s="685"/>
      <c r="G6" s="685"/>
      <c r="H6" s="685"/>
      <c r="I6" s="474"/>
      <c r="J6" s="474"/>
      <c r="K6" s="474"/>
      <c r="Y6" s="360" t="s">
        <v>3850</v>
      </c>
      <c r="Z6" s="360" t="s">
        <v>3851</v>
      </c>
    </row>
    <row r="7" spans="1:26" ht="18.75" x14ac:dyDescent="0.3">
      <c r="D7" s="126" t="s">
        <v>3852</v>
      </c>
      <c r="E7" s="450"/>
      <c r="F7" s="475" t="s">
        <v>3853</v>
      </c>
      <c r="G7" s="476"/>
      <c r="I7" s="683"/>
      <c r="J7" s="683"/>
      <c r="K7" s="683"/>
      <c r="L7" s="683"/>
      <c r="X7" s="26">
        <v>1</v>
      </c>
      <c r="Y7" s="359" t="s">
        <v>3854</v>
      </c>
      <c r="Z7" s="26" t="s">
        <v>3855</v>
      </c>
    </row>
    <row r="8" spans="1:26" ht="18.75" x14ac:dyDescent="0.3">
      <c r="D8" s="126" t="s">
        <v>3856</v>
      </c>
      <c r="E8" s="450"/>
      <c r="F8" s="476"/>
      <c r="G8" s="133"/>
      <c r="I8" s="683"/>
      <c r="J8" s="683"/>
      <c r="K8" s="683"/>
      <c r="L8" s="683"/>
      <c r="X8" s="26">
        <v>2</v>
      </c>
      <c r="Y8" s="359" t="s">
        <v>3857</v>
      </c>
      <c r="Z8" s="26" t="s">
        <v>3858</v>
      </c>
    </row>
    <row r="9" spans="1:26" ht="16.5" customHeight="1" x14ac:dyDescent="0.3">
      <c r="A9" s="360" t="s">
        <v>3859</v>
      </c>
      <c r="B9" s="122" t="s">
        <v>3860</v>
      </c>
      <c r="E9" s="477"/>
      <c r="F9" s="478"/>
      <c r="G9" s="478"/>
      <c r="J9" s="479"/>
      <c r="K9" s="480"/>
      <c r="L9" s="480"/>
      <c r="X9" s="26">
        <v>3</v>
      </c>
      <c r="Y9" s="359" t="s">
        <v>1374</v>
      </c>
      <c r="Z9" s="26" t="s">
        <v>3861</v>
      </c>
    </row>
    <row r="10" spans="1:26" ht="15.75" x14ac:dyDescent="0.25">
      <c r="A10" s="360"/>
      <c r="B10" s="122"/>
      <c r="D10" s="727" t="s">
        <v>3862</v>
      </c>
      <c r="E10" s="728"/>
      <c r="F10" s="728"/>
      <c r="G10" s="728"/>
      <c r="H10" s="728"/>
      <c r="I10" s="728"/>
      <c r="J10" s="728"/>
      <c r="K10" s="728"/>
      <c r="L10" s="728"/>
      <c r="P10" s="322"/>
      <c r="X10" s="26">
        <v>4</v>
      </c>
      <c r="Y10" s="359" t="s">
        <v>3863</v>
      </c>
      <c r="Z10" s="26" t="s">
        <v>3864</v>
      </c>
    </row>
    <row r="11" spans="1:26" ht="15" customHeight="1" x14ac:dyDescent="0.3">
      <c r="A11" s="360"/>
      <c r="B11" s="122"/>
      <c r="E11" s="477"/>
      <c r="F11" s="478"/>
      <c r="G11" s="478"/>
      <c r="J11" s="479"/>
      <c r="K11" s="480"/>
      <c r="L11" s="480"/>
      <c r="P11" s="322"/>
      <c r="X11" s="26">
        <v>5</v>
      </c>
      <c r="Y11" s="359" t="s">
        <v>2181</v>
      </c>
      <c r="Z11" s="26" t="s">
        <v>3865</v>
      </c>
    </row>
    <row r="12" spans="1:26" ht="17.25" customHeight="1" x14ac:dyDescent="0.25">
      <c r="E12" s="688" t="s">
        <v>3866</v>
      </c>
      <c r="F12" s="689"/>
      <c r="G12" s="689"/>
      <c r="H12" s="689"/>
      <c r="I12" s="689"/>
      <c r="J12" s="689"/>
      <c r="K12" s="689"/>
      <c r="L12" s="689"/>
      <c r="P12" s="322"/>
      <c r="X12" s="26">
        <v>6</v>
      </c>
      <c r="Y12" s="359" t="s">
        <v>2182</v>
      </c>
      <c r="Z12" s="26" t="s">
        <v>3867</v>
      </c>
    </row>
    <row r="13" spans="1:26" ht="32.25" customHeight="1" x14ac:dyDescent="0.2">
      <c r="E13" s="651" t="s">
        <v>3868</v>
      </c>
      <c r="F13" s="690"/>
      <c r="G13" s="690"/>
      <c r="H13" s="694"/>
      <c r="I13" s="690"/>
      <c r="J13" s="690"/>
      <c r="K13" s="690"/>
      <c r="L13" s="690"/>
      <c r="X13" s="26">
        <v>7</v>
      </c>
      <c r="Y13" s="359" t="s">
        <v>265</v>
      </c>
    </row>
    <row r="14" spans="1:26" ht="15.75" x14ac:dyDescent="0.2">
      <c r="A14" s="360" t="s">
        <v>3869</v>
      </c>
      <c r="B14" s="481" t="s">
        <v>3994</v>
      </c>
      <c r="E14" s="651" t="s">
        <v>3869</v>
      </c>
      <c r="F14" s="690"/>
      <c r="G14" s="690"/>
      <c r="H14" s="733"/>
      <c r="I14" s="661"/>
      <c r="J14" s="661"/>
      <c r="K14" s="661"/>
      <c r="L14" s="662"/>
      <c r="X14" s="26">
        <v>8</v>
      </c>
      <c r="Y14" s="359" t="s">
        <v>3870</v>
      </c>
    </row>
    <row r="15" spans="1:26" ht="15.75" customHeight="1" x14ac:dyDescent="0.2">
      <c r="B15" s="1">
        <f>LEN(H15)</f>
        <v>0</v>
      </c>
      <c r="E15" s="651" t="s">
        <v>3995</v>
      </c>
      <c r="F15" s="690"/>
      <c r="G15" s="690"/>
      <c r="H15" s="697"/>
      <c r="I15" s="698"/>
      <c r="J15" s="698"/>
      <c r="K15" s="698"/>
      <c r="L15" s="698"/>
    </row>
    <row r="16" spans="1:26" ht="15.75" x14ac:dyDescent="0.2">
      <c r="B16" s="1" t="e">
        <f>SEARCH(",",H15,1)</f>
        <v>#VALUE!</v>
      </c>
      <c r="C16" s="1">
        <v>1</v>
      </c>
      <c r="E16" s="671" t="e">
        <f>MID(H15,1,B16-1)</f>
        <v>#VALUE!</v>
      </c>
      <c r="F16" s="672"/>
      <c r="G16" s="673"/>
      <c r="H16" s="651" t="e">
        <v>#VALUE!</v>
      </c>
      <c r="I16" s="651"/>
      <c r="J16" s="651"/>
      <c r="K16" s="651"/>
      <c r="L16" s="651"/>
    </row>
    <row r="17" spans="2:12" ht="15.75" x14ac:dyDescent="0.2">
      <c r="B17" s="1" t="e">
        <f t="shared" ref="B17:B48" si="0">SEARCH(",",$H$15,B16+1)</f>
        <v>#VALUE!</v>
      </c>
      <c r="C17" s="1">
        <v>2</v>
      </c>
      <c r="E17" s="671">
        <f t="shared" ref="E17:E48" si="1">IF(ISERROR(B17),,MID($H$15,B16+2,B17-B16-2))</f>
        <v>0</v>
      </c>
      <c r="F17" s="672"/>
      <c r="G17" s="673"/>
      <c r="H17" s="651" t="e">
        <v>#N/A</v>
      </c>
      <c r="I17" s="651"/>
      <c r="J17" s="651"/>
      <c r="K17" s="651"/>
      <c r="L17" s="651"/>
    </row>
    <row r="18" spans="2:12" ht="15.75" x14ac:dyDescent="0.2">
      <c r="B18" s="1" t="e">
        <f t="shared" si="0"/>
        <v>#VALUE!</v>
      </c>
      <c r="C18" s="1">
        <v>3</v>
      </c>
      <c r="E18" s="671">
        <f t="shared" si="1"/>
        <v>0</v>
      </c>
      <c r="F18" s="672"/>
      <c r="G18" s="673"/>
      <c r="H18" s="651" t="e">
        <v>#N/A</v>
      </c>
      <c r="I18" s="651"/>
      <c r="J18" s="651"/>
      <c r="K18" s="651"/>
      <c r="L18" s="651"/>
    </row>
    <row r="19" spans="2:12" ht="15.75" x14ac:dyDescent="0.2">
      <c r="B19" s="1" t="e">
        <f t="shared" si="0"/>
        <v>#VALUE!</v>
      </c>
      <c r="C19" s="1">
        <v>4</v>
      </c>
      <c r="E19" s="691">
        <f t="shared" si="1"/>
        <v>0</v>
      </c>
      <c r="F19" s="692"/>
      <c r="G19" s="693"/>
      <c r="H19" s="651" t="e">
        <v>#N/A</v>
      </c>
      <c r="I19" s="651"/>
      <c r="J19" s="651"/>
      <c r="K19" s="651"/>
      <c r="L19" s="651"/>
    </row>
    <row r="20" spans="2:12" ht="15.75" x14ac:dyDescent="0.2">
      <c r="B20" s="1" t="e">
        <f t="shared" si="0"/>
        <v>#VALUE!</v>
      </c>
      <c r="C20" s="1">
        <v>5</v>
      </c>
      <c r="E20" s="671">
        <f t="shared" si="1"/>
        <v>0</v>
      </c>
      <c r="F20" s="672"/>
      <c r="G20" s="673"/>
      <c r="H20" s="651" t="e">
        <v>#N/A</v>
      </c>
      <c r="I20" s="651"/>
      <c r="J20" s="651"/>
      <c r="K20" s="651"/>
      <c r="L20" s="651"/>
    </row>
    <row r="21" spans="2:12" ht="15.75" x14ac:dyDescent="0.2">
      <c r="B21" s="1" t="e">
        <f t="shared" si="0"/>
        <v>#VALUE!</v>
      </c>
      <c r="C21" s="1">
        <v>6</v>
      </c>
      <c r="E21" s="671">
        <f t="shared" si="1"/>
        <v>0</v>
      </c>
      <c r="F21" s="672"/>
      <c r="G21" s="673"/>
      <c r="H21" s="651" t="e">
        <v>#N/A</v>
      </c>
      <c r="I21" s="651"/>
      <c r="J21" s="651"/>
      <c r="K21" s="651"/>
      <c r="L21" s="651"/>
    </row>
    <row r="22" spans="2:12" ht="15.75" x14ac:dyDescent="0.2">
      <c r="B22" s="1" t="e">
        <f t="shared" si="0"/>
        <v>#VALUE!</v>
      </c>
      <c r="C22" s="1">
        <v>7</v>
      </c>
      <c r="E22" s="671">
        <f t="shared" si="1"/>
        <v>0</v>
      </c>
      <c r="F22" s="672"/>
      <c r="G22" s="673"/>
      <c r="H22" s="651" t="e">
        <v>#N/A</v>
      </c>
      <c r="I22" s="651"/>
      <c r="J22" s="651"/>
      <c r="K22" s="651"/>
      <c r="L22" s="651"/>
    </row>
    <row r="23" spans="2:12" ht="15.75" x14ac:dyDescent="0.2">
      <c r="B23" s="1" t="e">
        <f t="shared" si="0"/>
        <v>#VALUE!</v>
      </c>
      <c r="C23" s="1">
        <v>8</v>
      </c>
      <c r="E23" s="671">
        <f t="shared" si="1"/>
        <v>0</v>
      </c>
      <c r="F23" s="672"/>
      <c r="G23" s="673"/>
      <c r="H23" s="651" t="e">
        <v>#N/A</v>
      </c>
      <c r="I23" s="651"/>
      <c r="J23" s="651"/>
      <c r="K23" s="651"/>
      <c r="L23" s="651"/>
    </row>
    <row r="24" spans="2:12" ht="15.75" x14ac:dyDescent="0.2">
      <c r="B24" s="1" t="e">
        <f t="shared" si="0"/>
        <v>#VALUE!</v>
      </c>
      <c r="C24" s="1">
        <v>9</v>
      </c>
      <c r="E24" s="671">
        <f t="shared" si="1"/>
        <v>0</v>
      </c>
      <c r="F24" s="672"/>
      <c r="G24" s="673"/>
      <c r="H24" s="651" t="e">
        <v>#N/A</v>
      </c>
      <c r="I24" s="651"/>
      <c r="J24" s="651"/>
      <c r="K24" s="651"/>
      <c r="L24" s="651"/>
    </row>
    <row r="25" spans="2:12" ht="15.75" x14ac:dyDescent="0.2">
      <c r="B25" s="1" t="e">
        <f t="shared" si="0"/>
        <v>#VALUE!</v>
      </c>
      <c r="C25" s="1">
        <v>10</v>
      </c>
      <c r="E25" s="671">
        <f t="shared" si="1"/>
        <v>0</v>
      </c>
      <c r="F25" s="672"/>
      <c r="G25" s="673"/>
      <c r="H25" s="651" t="e">
        <v>#N/A</v>
      </c>
      <c r="I25" s="651"/>
      <c r="J25" s="651"/>
      <c r="K25" s="651"/>
      <c r="L25" s="651"/>
    </row>
    <row r="26" spans="2:12" ht="15.75" x14ac:dyDescent="0.2">
      <c r="B26" s="1" t="e">
        <f t="shared" si="0"/>
        <v>#VALUE!</v>
      </c>
      <c r="C26" s="1">
        <v>11</v>
      </c>
      <c r="E26" s="671">
        <f t="shared" si="1"/>
        <v>0</v>
      </c>
      <c r="F26" s="672"/>
      <c r="G26" s="673"/>
      <c r="H26" s="651" t="e">
        <v>#N/A</v>
      </c>
      <c r="I26" s="651"/>
      <c r="J26" s="651"/>
      <c r="K26" s="651"/>
      <c r="L26" s="651"/>
    </row>
    <row r="27" spans="2:12" ht="15.75" x14ac:dyDescent="0.2">
      <c r="B27" s="1" t="e">
        <f t="shared" si="0"/>
        <v>#VALUE!</v>
      </c>
      <c r="C27" s="1">
        <v>12</v>
      </c>
      <c r="E27" s="671">
        <f t="shared" si="1"/>
        <v>0</v>
      </c>
      <c r="F27" s="672"/>
      <c r="G27" s="673"/>
      <c r="H27" s="651" t="e">
        <v>#N/A</v>
      </c>
      <c r="I27" s="651"/>
      <c r="J27" s="651"/>
      <c r="K27" s="651"/>
      <c r="L27" s="651"/>
    </row>
    <row r="28" spans="2:12" ht="15.75" x14ac:dyDescent="0.2">
      <c r="B28" s="1" t="e">
        <f t="shared" si="0"/>
        <v>#VALUE!</v>
      </c>
      <c r="C28" s="1">
        <v>13</v>
      </c>
      <c r="E28" s="671">
        <f t="shared" si="1"/>
        <v>0</v>
      </c>
      <c r="F28" s="672"/>
      <c r="G28" s="673"/>
      <c r="H28" s="651" t="e">
        <v>#N/A</v>
      </c>
      <c r="I28" s="651"/>
      <c r="J28" s="651"/>
      <c r="K28" s="651"/>
      <c r="L28" s="651"/>
    </row>
    <row r="29" spans="2:12" ht="15.75" x14ac:dyDescent="0.2">
      <c r="B29" s="1" t="e">
        <f t="shared" si="0"/>
        <v>#VALUE!</v>
      </c>
      <c r="C29" s="1">
        <v>14</v>
      </c>
      <c r="E29" s="671">
        <f t="shared" si="1"/>
        <v>0</v>
      </c>
      <c r="F29" s="672"/>
      <c r="G29" s="673"/>
      <c r="H29" s="651" t="e">
        <v>#N/A</v>
      </c>
      <c r="I29" s="651"/>
      <c r="J29" s="651"/>
      <c r="K29" s="651"/>
      <c r="L29" s="651"/>
    </row>
    <row r="30" spans="2:12" ht="15.75" x14ac:dyDescent="0.2">
      <c r="B30" s="1" t="e">
        <f t="shared" si="0"/>
        <v>#VALUE!</v>
      </c>
      <c r="C30" s="1">
        <v>15</v>
      </c>
      <c r="E30" s="671">
        <f t="shared" si="1"/>
        <v>0</v>
      </c>
      <c r="F30" s="672"/>
      <c r="G30" s="673"/>
      <c r="H30" s="651" t="e">
        <v>#N/A</v>
      </c>
      <c r="I30" s="651"/>
      <c r="J30" s="651"/>
      <c r="K30" s="651"/>
      <c r="L30" s="651"/>
    </row>
    <row r="31" spans="2:12" ht="15.75" x14ac:dyDescent="0.2">
      <c r="B31" s="1" t="e">
        <f t="shared" si="0"/>
        <v>#VALUE!</v>
      </c>
      <c r="C31" s="1">
        <v>16</v>
      </c>
      <c r="E31" s="671">
        <f t="shared" si="1"/>
        <v>0</v>
      </c>
      <c r="F31" s="672"/>
      <c r="G31" s="673"/>
      <c r="H31" s="651" t="e">
        <v>#N/A</v>
      </c>
      <c r="I31" s="651"/>
      <c r="J31" s="651"/>
      <c r="K31" s="651"/>
      <c r="L31" s="651"/>
    </row>
    <row r="32" spans="2:12" ht="15.75" x14ac:dyDescent="0.2">
      <c r="B32" s="1" t="e">
        <f t="shared" si="0"/>
        <v>#VALUE!</v>
      </c>
      <c r="C32" s="1">
        <v>17</v>
      </c>
      <c r="E32" s="671">
        <f t="shared" si="1"/>
        <v>0</v>
      </c>
      <c r="F32" s="672"/>
      <c r="G32" s="673"/>
      <c r="H32" s="651" t="e">
        <v>#N/A</v>
      </c>
      <c r="I32" s="651"/>
      <c r="J32" s="651"/>
      <c r="K32" s="651"/>
      <c r="L32" s="651"/>
    </row>
    <row r="33" spans="2:12" ht="15.75" x14ac:dyDescent="0.2">
      <c r="B33" s="1" t="e">
        <f t="shared" si="0"/>
        <v>#VALUE!</v>
      </c>
      <c r="C33" s="1">
        <v>18</v>
      </c>
      <c r="E33" s="671">
        <f t="shared" si="1"/>
        <v>0</v>
      </c>
      <c r="F33" s="672"/>
      <c r="G33" s="673"/>
      <c r="H33" s="651" t="e">
        <v>#N/A</v>
      </c>
      <c r="I33" s="651"/>
      <c r="J33" s="651"/>
      <c r="K33" s="651"/>
      <c r="L33" s="651"/>
    </row>
    <row r="34" spans="2:12" ht="15.75" x14ac:dyDescent="0.2">
      <c r="B34" s="1" t="e">
        <f t="shared" si="0"/>
        <v>#VALUE!</v>
      </c>
      <c r="C34" s="1">
        <v>19</v>
      </c>
      <c r="E34" s="671">
        <f t="shared" si="1"/>
        <v>0</v>
      </c>
      <c r="F34" s="672"/>
      <c r="G34" s="673"/>
      <c r="H34" s="651" t="e">
        <v>#N/A</v>
      </c>
      <c r="I34" s="651"/>
      <c r="J34" s="651"/>
      <c r="K34" s="651"/>
      <c r="L34" s="651"/>
    </row>
    <row r="35" spans="2:12" ht="15.75" x14ac:dyDescent="0.2">
      <c r="B35" s="1" t="e">
        <f t="shared" si="0"/>
        <v>#VALUE!</v>
      </c>
      <c r="C35" s="1">
        <v>20</v>
      </c>
      <c r="E35" s="671">
        <f t="shared" si="1"/>
        <v>0</v>
      </c>
      <c r="F35" s="672"/>
      <c r="G35" s="673"/>
      <c r="H35" s="651" t="e">
        <v>#N/A</v>
      </c>
      <c r="I35" s="651"/>
      <c r="J35" s="651"/>
      <c r="K35" s="651"/>
      <c r="L35" s="651"/>
    </row>
    <row r="36" spans="2:12" ht="15.75" x14ac:dyDescent="0.2">
      <c r="B36" s="1" t="e">
        <f t="shared" si="0"/>
        <v>#VALUE!</v>
      </c>
      <c r="C36" s="1">
        <v>21</v>
      </c>
      <c r="E36" s="671">
        <f t="shared" si="1"/>
        <v>0</v>
      </c>
      <c r="F36" s="672"/>
      <c r="G36" s="673"/>
      <c r="H36" s="651" t="e">
        <v>#N/A</v>
      </c>
      <c r="I36" s="651"/>
      <c r="J36" s="651"/>
      <c r="K36" s="651"/>
      <c r="L36" s="651"/>
    </row>
    <row r="37" spans="2:12" ht="15.75" x14ac:dyDescent="0.2">
      <c r="B37" s="1" t="e">
        <f t="shared" si="0"/>
        <v>#VALUE!</v>
      </c>
      <c r="C37" s="1">
        <v>22</v>
      </c>
      <c r="E37" s="671">
        <f t="shared" si="1"/>
        <v>0</v>
      </c>
      <c r="F37" s="672"/>
      <c r="G37" s="673"/>
      <c r="H37" s="651" t="e">
        <v>#N/A</v>
      </c>
      <c r="I37" s="651"/>
      <c r="J37" s="651"/>
      <c r="K37" s="651"/>
      <c r="L37" s="651"/>
    </row>
    <row r="38" spans="2:12" ht="15.75" x14ac:dyDescent="0.2">
      <c r="B38" s="1" t="e">
        <f t="shared" si="0"/>
        <v>#VALUE!</v>
      </c>
      <c r="C38" s="1">
        <v>23</v>
      </c>
      <c r="E38" s="671">
        <f t="shared" si="1"/>
        <v>0</v>
      </c>
      <c r="F38" s="672"/>
      <c r="G38" s="673"/>
      <c r="H38" s="651" t="e">
        <v>#N/A</v>
      </c>
      <c r="I38" s="651"/>
      <c r="J38" s="651"/>
      <c r="K38" s="651"/>
      <c r="L38" s="651"/>
    </row>
    <row r="39" spans="2:12" ht="15.75" x14ac:dyDescent="0.2">
      <c r="B39" s="1" t="e">
        <f t="shared" si="0"/>
        <v>#VALUE!</v>
      </c>
      <c r="C39" s="1">
        <v>24</v>
      </c>
      <c r="E39" s="671">
        <f t="shared" si="1"/>
        <v>0</v>
      </c>
      <c r="F39" s="672"/>
      <c r="G39" s="673"/>
      <c r="H39" s="651" t="e">
        <v>#N/A</v>
      </c>
      <c r="I39" s="651"/>
      <c r="J39" s="651"/>
      <c r="K39" s="651"/>
      <c r="L39" s="651"/>
    </row>
    <row r="40" spans="2:12" ht="15.75" x14ac:dyDescent="0.2">
      <c r="B40" s="1" t="e">
        <f t="shared" si="0"/>
        <v>#VALUE!</v>
      </c>
      <c r="C40" s="1">
        <v>25</v>
      </c>
      <c r="E40" s="671">
        <f t="shared" si="1"/>
        <v>0</v>
      </c>
      <c r="F40" s="672"/>
      <c r="G40" s="673"/>
      <c r="H40" s="651" t="e">
        <v>#N/A</v>
      </c>
      <c r="I40" s="651"/>
      <c r="J40" s="651"/>
      <c r="K40" s="651"/>
      <c r="L40" s="651"/>
    </row>
    <row r="41" spans="2:12" ht="15.75" x14ac:dyDescent="0.2">
      <c r="B41" s="1" t="e">
        <f t="shared" si="0"/>
        <v>#VALUE!</v>
      </c>
      <c r="C41" s="1">
        <v>26</v>
      </c>
      <c r="E41" s="671">
        <f t="shared" si="1"/>
        <v>0</v>
      </c>
      <c r="F41" s="672"/>
      <c r="G41" s="673"/>
      <c r="H41" s="651" t="e">
        <v>#N/A</v>
      </c>
      <c r="I41" s="651"/>
      <c r="J41" s="651"/>
      <c r="K41" s="651"/>
      <c r="L41" s="651"/>
    </row>
    <row r="42" spans="2:12" ht="15.75" x14ac:dyDescent="0.2">
      <c r="B42" s="1" t="e">
        <f t="shared" si="0"/>
        <v>#VALUE!</v>
      </c>
      <c r="C42" s="1">
        <v>27</v>
      </c>
      <c r="E42" s="671">
        <f t="shared" si="1"/>
        <v>0</v>
      </c>
      <c r="F42" s="672"/>
      <c r="G42" s="673"/>
      <c r="H42" s="651" t="e">
        <v>#N/A</v>
      </c>
      <c r="I42" s="651"/>
      <c r="J42" s="651"/>
      <c r="K42" s="651"/>
      <c r="L42" s="651"/>
    </row>
    <row r="43" spans="2:12" ht="15.75" x14ac:dyDescent="0.2">
      <c r="B43" s="1" t="e">
        <f t="shared" si="0"/>
        <v>#VALUE!</v>
      </c>
      <c r="C43" s="1">
        <v>28</v>
      </c>
      <c r="E43" s="671">
        <f t="shared" si="1"/>
        <v>0</v>
      </c>
      <c r="F43" s="672"/>
      <c r="G43" s="673"/>
      <c r="H43" s="651" t="e">
        <v>#N/A</v>
      </c>
      <c r="I43" s="651"/>
      <c r="J43" s="651"/>
      <c r="K43" s="651"/>
      <c r="L43" s="651"/>
    </row>
    <row r="44" spans="2:12" ht="15.75" x14ac:dyDescent="0.2">
      <c r="B44" s="1" t="e">
        <f t="shared" si="0"/>
        <v>#VALUE!</v>
      </c>
      <c r="C44" s="1">
        <v>29</v>
      </c>
      <c r="E44" s="671">
        <f t="shared" si="1"/>
        <v>0</v>
      </c>
      <c r="F44" s="672"/>
      <c r="G44" s="673"/>
      <c r="H44" s="651" t="e">
        <v>#N/A</v>
      </c>
      <c r="I44" s="651"/>
      <c r="J44" s="651"/>
      <c r="K44" s="651"/>
      <c r="L44" s="651"/>
    </row>
    <row r="45" spans="2:12" ht="15.75" x14ac:dyDescent="0.2">
      <c r="B45" s="1" t="e">
        <f t="shared" si="0"/>
        <v>#VALUE!</v>
      </c>
      <c r="C45" s="1">
        <v>30</v>
      </c>
      <c r="E45" s="671">
        <f t="shared" si="1"/>
        <v>0</v>
      </c>
      <c r="F45" s="672"/>
      <c r="G45" s="673"/>
      <c r="H45" s="651" t="e">
        <v>#N/A</v>
      </c>
      <c r="I45" s="651"/>
      <c r="J45" s="651"/>
      <c r="K45" s="651"/>
      <c r="L45" s="651"/>
    </row>
    <row r="46" spans="2:12" ht="15.75" x14ac:dyDescent="0.2">
      <c r="B46" s="1" t="e">
        <f t="shared" si="0"/>
        <v>#VALUE!</v>
      </c>
      <c r="C46" s="1">
        <v>31</v>
      </c>
      <c r="E46" s="671">
        <f t="shared" si="1"/>
        <v>0</v>
      </c>
      <c r="F46" s="672"/>
      <c r="G46" s="673"/>
      <c r="H46" s="651" t="e">
        <v>#N/A</v>
      </c>
      <c r="I46" s="651"/>
      <c r="J46" s="651"/>
      <c r="K46" s="651"/>
      <c r="L46" s="651"/>
    </row>
    <row r="47" spans="2:12" ht="15.75" x14ac:dyDescent="0.2">
      <c r="B47" s="1" t="e">
        <f t="shared" si="0"/>
        <v>#VALUE!</v>
      </c>
      <c r="C47" s="1">
        <v>32</v>
      </c>
      <c r="E47" s="671">
        <f t="shared" si="1"/>
        <v>0</v>
      </c>
      <c r="F47" s="672"/>
      <c r="G47" s="673"/>
      <c r="H47" s="651" t="e">
        <v>#N/A</v>
      </c>
      <c r="I47" s="651"/>
      <c r="J47" s="651"/>
      <c r="K47" s="651"/>
      <c r="L47" s="651"/>
    </row>
    <row r="48" spans="2:12" ht="15.75" x14ac:dyDescent="0.2">
      <c r="B48" s="1" t="e">
        <f t="shared" si="0"/>
        <v>#VALUE!</v>
      </c>
      <c r="C48" s="1">
        <v>33</v>
      </c>
      <c r="E48" s="671">
        <f t="shared" si="1"/>
        <v>0</v>
      </c>
      <c r="F48" s="672"/>
      <c r="G48" s="673"/>
      <c r="H48" s="651" t="e">
        <v>#N/A</v>
      </c>
      <c r="I48" s="651"/>
      <c r="J48" s="651"/>
      <c r="K48" s="651"/>
      <c r="L48" s="651"/>
    </row>
    <row r="49" spans="2:12" ht="15.75" x14ac:dyDescent="0.2">
      <c r="B49" s="1" t="e">
        <f t="shared" ref="B49:B65" si="2">SEARCH(",",$H$15,B48+1)</f>
        <v>#VALUE!</v>
      </c>
      <c r="C49" s="1">
        <v>34</v>
      </c>
      <c r="E49" s="671">
        <f t="shared" ref="E49:E65" si="3">IF(ISERROR(B49),,MID($H$15,B48+2,B49-B48-2))</f>
        <v>0</v>
      </c>
      <c r="F49" s="672"/>
      <c r="G49" s="673"/>
      <c r="H49" s="651" t="e">
        <v>#N/A</v>
      </c>
      <c r="I49" s="651"/>
      <c r="J49" s="651"/>
      <c r="K49" s="651"/>
      <c r="L49" s="651"/>
    </row>
    <row r="50" spans="2:12" ht="15.75" x14ac:dyDescent="0.2">
      <c r="B50" s="1" t="e">
        <f t="shared" si="2"/>
        <v>#VALUE!</v>
      </c>
      <c r="C50" s="1">
        <v>35</v>
      </c>
      <c r="E50" s="671">
        <f t="shared" si="3"/>
        <v>0</v>
      </c>
      <c r="F50" s="672"/>
      <c r="G50" s="673"/>
      <c r="H50" s="651" t="e">
        <v>#N/A</v>
      </c>
      <c r="I50" s="651"/>
      <c r="J50" s="651"/>
      <c r="K50" s="651"/>
      <c r="L50" s="651"/>
    </row>
    <row r="51" spans="2:12" ht="15.75" x14ac:dyDescent="0.2">
      <c r="B51" s="1" t="e">
        <f t="shared" si="2"/>
        <v>#VALUE!</v>
      </c>
      <c r="C51" s="1">
        <v>36</v>
      </c>
      <c r="E51" s="671">
        <f t="shared" si="3"/>
        <v>0</v>
      </c>
      <c r="F51" s="672"/>
      <c r="G51" s="673"/>
      <c r="H51" s="651" t="e">
        <v>#N/A</v>
      </c>
      <c r="I51" s="651"/>
      <c r="J51" s="651"/>
      <c r="K51" s="651"/>
      <c r="L51" s="651"/>
    </row>
    <row r="52" spans="2:12" ht="15.75" x14ac:dyDescent="0.2">
      <c r="B52" s="1" t="e">
        <f t="shared" si="2"/>
        <v>#VALUE!</v>
      </c>
      <c r="C52" s="1">
        <v>37</v>
      </c>
      <c r="E52" s="671">
        <f t="shared" si="3"/>
        <v>0</v>
      </c>
      <c r="F52" s="672"/>
      <c r="G52" s="673"/>
      <c r="H52" s="651" t="e">
        <v>#N/A</v>
      </c>
      <c r="I52" s="651"/>
      <c r="J52" s="651"/>
      <c r="K52" s="651"/>
      <c r="L52" s="651"/>
    </row>
    <row r="53" spans="2:12" ht="15.75" x14ac:dyDescent="0.2">
      <c r="B53" s="1" t="e">
        <f t="shared" si="2"/>
        <v>#VALUE!</v>
      </c>
      <c r="C53" s="1">
        <v>38</v>
      </c>
      <c r="E53" s="671">
        <f t="shared" si="3"/>
        <v>0</v>
      </c>
      <c r="F53" s="672"/>
      <c r="G53" s="673"/>
      <c r="H53" s="651" t="e">
        <v>#N/A</v>
      </c>
      <c r="I53" s="651"/>
      <c r="J53" s="651"/>
      <c r="K53" s="651"/>
      <c r="L53" s="651"/>
    </row>
    <row r="54" spans="2:12" ht="15.75" x14ac:dyDescent="0.2">
      <c r="B54" s="1" t="e">
        <f t="shared" si="2"/>
        <v>#VALUE!</v>
      </c>
      <c r="C54" s="1">
        <v>39</v>
      </c>
      <c r="E54" s="671">
        <f t="shared" si="3"/>
        <v>0</v>
      </c>
      <c r="F54" s="672"/>
      <c r="G54" s="673"/>
      <c r="H54" s="651" t="e">
        <v>#N/A</v>
      </c>
      <c r="I54" s="651"/>
      <c r="J54" s="651"/>
      <c r="K54" s="651"/>
      <c r="L54" s="651"/>
    </row>
    <row r="55" spans="2:12" ht="15.75" x14ac:dyDescent="0.2">
      <c r="B55" s="1" t="e">
        <f t="shared" si="2"/>
        <v>#VALUE!</v>
      </c>
      <c r="C55" s="1">
        <v>40</v>
      </c>
      <c r="E55" s="671">
        <f t="shared" si="3"/>
        <v>0</v>
      </c>
      <c r="F55" s="672"/>
      <c r="G55" s="673"/>
      <c r="H55" s="651" t="e">
        <v>#N/A</v>
      </c>
      <c r="I55" s="651"/>
      <c r="J55" s="651"/>
      <c r="K55" s="651"/>
      <c r="L55" s="651"/>
    </row>
    <row r="56" spans="2:12" ht="15.75" x14ac:dyDescent="0.2">
      <c r="B56" s="1" t="e">
        <f t="shared" si="2"/>
        <v>#VALUE!</v>
      </c>
      <c r="C56" s="1">
        <v>41</v>
      </c>
      <c r="E56" s="671">
        <f t="shared" si="3"/>
        <v>0</v>
      </c>
      <c r="F56" s="672"/>
      <c r="G56" s="673"/>
      <c r="H56" s="651" t="e">
        <v>#N/A</v>
      </c>
      <c r="I56" s="651"/>
      <c r="J56" s="651"/>
      <c r="K56" s="651"/>
      <c r="L56" s="651"/>
    </row>
    <row r="57" spans="2:12" ht="15.75" x14ac:dyDescent="0.2">
      <c r="B57" s="1" t="e">
        <f t="shared" si="2"/>
        <v>#VALUE!</v>
      </c>
      <c r="C57" s="1">
        <v>42</v>
      </c>
      <c r="E57" s="671">
        <f t="shared" si="3"/>
        <v>0</v>
      </c>
      <c r="F57" s="672"/>
      <c r="G57" s="673"/>
      <c r="H57" s="651" t="e">
        <v>#N/A</v>
      </c>
      <c r="I57" s="651"/>
      <c r="J57" s="651"/>
      <c r="K57" s="651"/>
      <c r="L57" s="651"/>
    </row>
    <row r="58" spans="2:12" ht="15.75" x14ac:dyDescent="0.2">
      <c r="B58" s="1" t="e">
        <f t="shared" si="2"/>
        <v>#VALUE!</v>
      </c>
      <c r="C58" s="1">
        <v>43</v>
      </c>
      <c r="E58" s="671">
        <f t="shared" si="3"/>
        <v>0</v>
      </c>
      <c r="F58" s="672"/>
      <c r="G58" s="673"/>
      <c r="H58" s="651" t="e">
        <v>#N/A</v>
      </c>
      <c r="I58" s="651"/>
      <c r="J58" s="651"/>
      <c r="K58" s="651"/>
      <c r="L58" s="651"/>
    </row>
    <row r="59" spans="2:12" ht="15.75" x14ac:dyDescent="0.2">
      <c r="B59" s="1" t="e">
        <f t="shared" si="2"/>
        <v>#VALUE!</v>
      </c>
      <c r="C59" s="1">
        <v>44</v>
      </c>
      <c r="E59" s="671">
        <f t="shared" si="3"/>
        <v>0</v>
      </c>
      <c r="F59" s="672"/>
      <c r="G59" s="673"/>
      <c r="H59" s="651" t="e">
        <v>#N/A</v>
      </c>
      <c r="I59" s="651"/>
      <c r="J59" s="651"/>
      <c r="K59" s="651"/>
      <c r="L59" s="651"/>
    </row>
    <row r="60" spans="2:12" ht="15.75" x14ac:dyDescent="0.2">
      <c r="B60" s="1" t="e">
        <f t="shared" si="2"/>
        <v>#VALUE!</v>
      </c>
      <c r="C60" s="1">
        <v>45</v>
      </c>
      <c r="E60" s="671">
        <f t="shared" si="3"/>
        <v>0</v>
      </c>
      <c r="F60" s="672"/>
      <c r="G60" s="673"/>
      <c r="H60" s="651" t="e">
        <v>#N/A</v>
      </c>
      <c r="I60" s="651"/>
      <c r="J60" s="651"/>
      <c r="K60" s="651"/>
      <c r="L60" s="651"/>
    </row>
    <row r="61" spans="2:12" ht="15.75" x14ac:dyDescent="0.2">
      <c r="B61" s="1" t="e">
        <f t="shared" si="2"/>
        <v>#VALUE!</v>
      </c>
      <c r="C61" s="1">
        <v>46</v>
      </c>
      <c r="E61" s="671">
        <f t="shared" si="3"/>
        <v>0</v>
      </c>
      <c r="F61" s="672"/>
      <c r="G61" s="673"/>
      <c r="H61" s="651" t="e">
        <v>#N/A</v>
      </c>
      <c r="I61" s="651"/>
      <c r="J61" s="651"/>
      <c r="K61" s="651"/>
      <c r="L61" s="651"/>
    </row>
    <row r="62" spans="2:12" ht="15.75" x14ac:dyDescent="0.2">
      <c r="B62" s="1" t="e">
        <f t="shared" si="2"/>
        <v>#VALUE!</v>
      </c>
      <c r="C62" s="1">
        <v>47</v>
      </c>
      <c r="E62" s="671">
        <f t="shared" si="3"/>
        <v>0</v>
      </c>
      <c r="F62" s="672"/>
      <c r="G62" s="673"/>
      <c r="H62" s="651" t="e">
        <v>#N/A</v>
      </c>
      <c r="I62" s="651"/>
      <c r="J62" s="651"/>
      <c r="K62" s="651"/>
      <c r="L62" s="651"/>
    </row>
    <row r="63" spans="2:12" ht="15.75" x14ac:dyDescent="0.2">
      <c r="B63" s="1" t="e">
        <f t="shared" si="2"/>
        <v>#VALUE!</v>
      </c>
      <c r="C63" s="1">
        <v>48</v>
      </c>
      <c r="E63" s="671">
        <f t="shared" si="3"/>
        <v>0</v>
      </c>
      <c r="F63" s="672"/>
      <c r="G63" s="673"/>
      <c r="H63" s="651" t="e">
        <v>#N/A</v>
      </c>
      <c r="I63" s="651"/>
      <c r="J63" s="651"/>
      <c r="K63" s="651"/>
      <c r="L63" s="651"/>
    </row>
    <row r="64" spans="2:12" ht="15.75" x14ac:dyDescent="0.2">
      <c r="B64" s="1" t="e">
        <f t="shared" si="2"/>
        <v>#VALUE!</v>
      </c>
      <c r="C64" s="1">
        <v>49</v>
      </c>
      <c r="E64" s="671">
        <f t="shared" si="3"/>
        <v>0</v>
      </c>
      <c r="F64" s="672"/>
      <c r="G64" s="673"/>
      <c r="H64" s="651" t="e">
        <v>#N/A</v>
      </c>
      <c r="I64" s="651"/>
      <c r="J64" s="651"/>
      <c r="K64" s="651"/>
      <c r="L64" s="651"/>
    </row>
    <row r="65" spans="1:12" ht="15.75" x14ac:dyDescent="0.2">
      <c r="B65" s="1" t="e">
        <f t="shared" si="2"/>
        <v>#VALUE!</v>
      </c>
      <c r="C65" s="1">
        <v>50</v>
      </c>
      <c r="E65" s="671">
        <f t="shared" si="3"/>
        <v>0</v>
      </c>
      <c r="F65" s="672"/>
      <c r="G65" s="673"/>
      <c r="H65" s="651" t="e">
        <v>#N/A</v>
      </c>
      <c r="I65" s="651"/>
      <c r="J65" s="651"/>
      <c r="K65" s="651"/>
      <c r="L65" s="651"/>
    </row>
    <row r="66" spans="1:12" ht="15.75" x14ac:dyDescent="0.2">
      <c r="E66" s="651" t="s">
        <v>3996</v>
      </c>
      <c r="F66" s="651"/>
      <c r="G66" s="651"/>
      <c r="H66" s="694"/>
      <c r="I66" s="651"/>
      <c r="J66" s="651"/>
      <c r="K66" s="651"/>
      <c r="L66" s="651"/>
    </row>
    <row r="67" spans="1:12" ht="15.75" x14ac:dyDescent="0.25">
      <c r="E67" s="472"/>
      <c r="H67" s="32"/>
      <c r="I67" s="126"/>
      <c r="J67" s="126"/>
    </row>
    <row r="68" spans="1:12" ht="15.75" x14ac:dyDescent="0.25">
      <c r="E68" s="695" t="s">
        <v>3871</v>
      </c>
      <c r="F68" s="696"/>
      <c r="G68" s="696"/>
      <c r="H68" s="696"/>
      <c r="I68" s="696"/>
      <c r="J68" s="696"/>
      <c r="K68" s="696"/>
      <c r="L68" s="696"/>
    </row>
    <row r="69" spans="1:12" ht="15.75" x14ac:dyDescent="0.25">
      <c r="D69" s="213" t="s">
        <v>3280</v>
      </c>
      <c r="E69" s="686" t="s">
        <v>3498</v>
      </c>
      <c r="F69" s="687"/>
      <c r="G69" s="687"/>
      <c r="H69" s="734" t="s">
        <v>3651</v>
      </c>
      <c r="I69" s="735"/>
      <c r="J69" s="735"/>
      <c r="K69" s="735"/>
      <c r="L69" s="736"/>
    </row>
    <row r="70" spans="1:12" ht="33" customHeight="1" x14ac:dyDescent="0.2">
      <c r="A70" s="482"/>
      <c r="D70" s="483">
        <v>1</v>
      </c>
      <c r="E70" s="740" t="s">
        <v>3652</v>
      </c>
      <c r="F70" s="741"/>
      <c r="G70" s="742"/>
      <c r="H70" s="737" t="e">
        <f>#REF!</f>
        <v>#REF!</v>
      </c>
      <c r="I70" s="738"/>
      <c r="J70" s="738"/>
      <c r="K70" s="738"/>
      <c r="L70" s="739"/>
    </row>
    <row r="71" spans="1:12" ht="15" customHeight="1" x14ac:dyDescent="0.2">
      <c r="A71" s="122"/>
      <c r="D71" s="216">
        <v>2</v>
      </c>
      <c r="E71" s="658" t="s">
        <v>3653</v>
      </c>
      <c r="F71" s="704"/>
      <c r="G71" s="704"/>
      <c r="H71" s="702" t="s">
        <v>3786</v>
      </c>
      <c r="I71" s="703"/>
      <c r="J71" s="703"/>
      <c r="K71" s="703"/>
      <c r="L71" s="703"/>
    </row>
    <row r="72" spans="1:12" ht="15.75" x14ac:dyDescent="0.2">
      <c r="A72" s="122"/>
      <c r="D72" s="216">
        <v>3</v>
      </c>
      <c r="E72" s="658" t="s">
        <v>3654</v>
      </c>
      <c r="F72" s="658"/>
      <c r="G72" s="658"/>
      <c r="H72" s="660">
        <f>Титул!D9</f>
        <v>0</v>
      </c>
      <c r="I72" s="661"/>
      <c r="J72" s="661"/>
      <c r="K72" s="661"/>
      <c r="L72" s="662"/>
    </row>
    <row r="73" spans="1:12" ht="15.75" x14ac:dyDescent="0.2">
      <c r="A73" s="122"/>
      <c r="D73" s="216" t="s">
        <v>3228</v>
      </c>
      <c r="E73" s="699" t="s">
        <v>3872</v>
      </c>
      <c r="F73" s="700"/>
      <c r="G73" s="701"/>
      <c r="H73" s="660">
        <f>Титул!D10</f>
        <v>0</v>
      </c>
      <c r="I73" s="661"/>
      <c r="J73" s="661"/>
      <c r="K73" s="661"/>
      <c r="L73" s="662"/>
    </row>
    <row r="74" spans="1:12" ht="15.75" x14ac:dyDescent="0.2">
      <c r="A74" s="122"/>
      <c r="D74" s="216" t="s">
        <v>1568</v>
      </c>
      <c r="E74" s="658" t="s">
        <v>3655</v>
      </c>
      <c r="F74" s="658"/>
      <c r="G74" s="658"/>
      <c r="H74" s="660">
        <f>Титул!D11</f>
        <v>0</v>
      </c>
      <c r="I74" s="661"/>
      <c r="J74" s="661"/>
      <c r="K74" s="661"/>
      <c r="L74" s="662"/>
    </row>
    <row r="75" spans="1:12" ht="15.75" x14ac:dyDescent="0.2">
      <c r="A75" s="122"/>
      <c r="D75" s="216" t="s">
        <v>3656</v>
      </c>
      <c r="E75" s="658" t="s">
        <v>1859</v>
      </c>
      <c r="F75" s="658"/>
      <c r="G75" s="658"/>
      <c r="H75" s="660">
        <f>Титул!D12</f>
        <v>0</v>
      </c>
      <c r="I75" s="661"/>
      <c r="J75" s="661"/>
      <c r="K75" s="661"/>
      <c r="L75" s="662"/>
    </row>
    <row r="76" spans="1:12" ht="15.75" x14ac:dyDescent="0.2">
      <c r="A76" s="122"/>
      <c r="D76" s="216" t="s">
        <v>1860</v>
      </c>
      <c r="E76" s="658" t="s">
        <v>1861</v>
      </c>
      <c r="F76" s="658"/>
      <c r="G76" s="658"/>
      <c r="H76" s="660">
        <f>Титул!D13</f>
        <v>0</v>
      </c>
      <c r="I76" s="661"/>
      <c r="J76" s="661"/>
      <c r="K76" s="661"/>
      <c r="L76" s="662"/>
    </row>
    <row r="77" spans="1:12" ht="32.25" customHeight="1" x14ac:dyDescent="0.2">
      <c r="D77" s="216" t="s">
        <v>1569</v>
      </c>
      <c r="E77" s="651" t="s">
        <v>1866</v>
      </c>
      <c r="F77" s="651"/>
      <c r="G77" s="651"/>
      <c r="H77" s="660" t="e">
        <f>Титул!D14</f>
        <v>#DIV/0!</v>
      </c>
      <c r="I77" s="661"/>
      <c r="J77" s="661"/>
      <c r="K77" s="661"/>
      <c r="L77" s="662"/>
    </row>
    <row r="78" spans="1:12" ht="15.75" customHeight="1" x14ac:dyDescent="0.2">
      <c r="D78" s="216" t="s">
        <v>1570</v>
      </c>
      <c r="E78" s="651" t="s">
        <v>1867</v>
      </c>
      <c r="F78" s="651"/>
      <c r="G78" s="651"/>
      <c r="H78" s="660" t="e">
        <f>Титул!D15</f>
        <v>#DIV/0!</v>
      </c>
      <c r="I78" s="661"/>
      <c r="J78" s="661"/>
      <c r="K78" s="661"/>
      <c r="L78" s="662"/>
    </row>
    <row r="79" spans="1:12" ht="30.75" customHeight="1" x14ac:dyDescent="0.2">
      <c r="A79" s="122"/>
      <c r="D79" s="216" t="s">
        <v>1571</v>
      </c>
      <c r="E79" s="651" t="s">
        <v>1868</v>
      </c>
      <c r="F79" s="651"/>
      <c r="G79" s="651"/>
      <c r="H79" s="660" t="str">
        <f>Титул!D16</f>
        <v>__ квартал 20__ г. - __ квартал 20__ г.</v>
      </c>
      <c r="I79" s="661"/>
      <c r="J79" s="661"/>
      <c r="K79" s="661"/>
      <c r="L79" s="662"/>
    </row>
    <row r="80" spans="1:12" ht="15.75" x14ac:dyDescent="0.2">
      <c r="A80" s="484"/>
      <c r="D80" s="216" t="s">
        <v>1572</v>
      </c>
      <c r="E80" s="651" t="s">
        <v>1862</v>
      </c>
      <c r="F80" s="651"/>
      <c r="G80" s="651"/>
      <c r="H80" s="660" t="e">
        <f>Титул!D17</f>
        <v>#REF!</v>
      </c>
      <c r="I80" s="661"/>
      <c r="J80" s="661"/>
      <c r="K80" s="661"/>
      <c r="L80" s="662"/>
    </row>
    <row r="81" spans="4:14" ht="31.5" customHeight="1" x14ac:dyDescent="0.2">
      <c r="D81" s="216" t="s">
        <v>1863</v>
      </c>
      <c r="E81" s="651" t="s">
        <v>1869</v>
      </c>
      <c r="F81" s="651"/>
      <c r="G81" s="651"/>
      <c r="H81" s="660" t="e">
        <f>Титул!D18</f>
        <v>#REF!</v>
      </c>
      <c r="I81" s="661"/>
      <c r="J81" s="661"/>
      <c r="K81" s="661"/>
      <c r="L81" s="662"/>
    </row>
    <row r="82" spans="4:14" ht="46.5" customHeight="1" x14ac:dyDescent="0.2">
      <c r="D82" s="216" t="s">
        <v>1864</v>
      </c>
      <c r="E82" s="651" t="s">
        <v>2471</v>
      </c>
      <c r="F82" s="651"/>
      <c r="G82" s="651"/>
      <c r="H82" s="660">
        <f>Титул!D19</f>
        <v>0</v>
      </c>
      <c r="I82" s="661"/>
      <c r="J82" s="661"/>
      <c r="K82" s="661"/>
      <c r="L82" s="662"/>
      <c r="M82" s="485"/>
    </row>
    <row r="83" spans="4:14" ht="64.5" customHeight="1" x14ac:dyDescent="0.2">
      <c r="D83" s="216" t="s">
        <v>1865</v>
      </c>
      <c r="E83" s="651" t="s">
        <v>2472</v>
      </c>
      <c r="F83" s="651"/>
      <c r="G83" s="651"/>
      <c r="H83" s="660">
        <f>Титул!D20</f>
        <v>0</v>
      </c>
      <c r="I83" s="661"/>
      <c r="J83" s="661"/>
      <c r="K83" s="661"/>
      <c r="L83" s="662"/>
      <c r="M83" s="485"/>
    </row>
    <row r="84" spans="4:14" ht="15.75" x14ac:dyDescent="0.2">
      <c r="E84" s="486"/>
    </row>
    <row r="85" spans="4:14" ht="15.75" x14ac:dyDescent="0.25">
      <c r="D85" s="731" t="s">
        <v>3873</v>
      </c>
      <c r="E85" s="732"/>
      <c r="F85" s="732"/>
      <c r="G85" s="732"/>
      <c r="H85" s="732"/>
      <c r="I85" s="732"/>
      <c r="J85" s="732"/>
      <c r="K85" s="732"/>
      <c r="L85" s="732"/>
    </row>
    <row r="86" spans="4:14" ht="15.75" x14ac:dyDescent="0.2">
      <c r="D86" s="213" t="s">
        <v>3280</v>
      </c>
      <c r="E86" s="694" t="s">
        <v>3874</v>
      </c>
      <c r="F86" s="659"/>
      <c r="G86" s="659"/>
      <c r="H86" s="659"/>
      <c r="I86" s="659"/>
      <c r="J86" s="659"/>
      <c r="K86" s="659"/>
      <c r="L86" s="659"/>
    </row>
    <row r="87" spans="4:14" ht="17.25" customHeight="1" x14ac:dyDescent="0.2">
      <c r="D87" s="410">
        <v>1</v>
      </c>
      <c r="E87" s="666" t="s">
        <v>3855</v>
      </c>
      <c r="F87" s="661"/>
      <c r="G87" s="661"/>
      <c r="H87" s="661"/>
      <c r="I87" s="661"/>
      <c r="J87" s="661"/>
      <c r="K87" s="661"/>
      <c r="L87" s="662"/>
      <c r="M87" s="487" t="str">
        <f>IF((AND(EXACT(E87,E88)=FALSE,EXACT(E87,E89)=FALSE,EXACT(E87,E90)=FALSE,EXACT(E87,E91)=FALSE,EXACT(E87,E92)=FALSE,EXACT(E87,E93)=FALSE,EXACT(E87,E94)=FALSE))=TRUE,"","ВНИМАНИЕ, ПОВТОР !")</f>
        <v/>
      </c>
      <c r="N87" s="487"/>
    </row>
    <row r="88" spans="4:14" ht="15.75" x14ac:dyDescent="0.2">
      <c r="D88" s="410">
        <v>2</v>
      </c>
      <c r="E88" s="666" t="s">
        <v>3858</v>
      </c>
      <c r="F88" s="661"/>
      <c r="G88" s="661"/>
      <c r="H88" s="661"/>
      <c r="I88" s="661"/>
      <c r="J88" s="661"/>
      <c r="K88" s="661"/>
      <c r="L88" s="662"/>
      <c r="M88" s="487" t="str">
        <f>IF((AND(EXACT(E88,E89)=FALSE,EXACT(E88,E90)=FALSE,EXACT(E88,E91)=FALSE,EXACT(E88,E92)=FALSE,EXACT(E88,E93)=FALSE,EXACT(E88,E94)=FALSE,EXACT(E88,E87)=FALSE))=TRUE,"","ВНИМАНИЕ, ПОВТОР !")</f>
        <v/>
      </c>
      <c r="N88" s="487"/>
    </row>
    <row r="89" spans="4:14" ht="15.75" x14ac:dyDescent="0.2">
      <c r="D89" s="410">
        <v>3</v>
      </c>
      <c r="E89" s="666" t="s">
        <v>3861</v>
      </c>
      <c r="F89" s="661"/>
      <c r="G89" s="661"/>
      <c r="H89" s="661"/>
      <c r="I89" s="661"/>
      <c r="J89" s="661"/>
      <c r="K89" s="661"/>
      <c r="L89" s="662"/>
      <c r="M89" s="487" t="str">
        <f>IF((AND(EXACT(E89,E90)=FALSE,EXACT(E89,E91)=FALSE,EXACT(E89,E92)=FALSE,EXACT(E89,E93)=FALSE,EXACT(E89,E94)=FALSE,EXACT(E89,E87)=FALSE,EXACT(E89,E88)=FALSE))=TRUE,"","ВНИМАНИЕ, ПОВТОР !")</f>
        <v/>
      </c>
      <c r="N89" s="487"/>
    </row>
    <row r="90" spans="4:14" ht="31.5" customHeight="1" x14ac:dyDescent="0.2">
      <c r="D90" s="410">
        <v>4</v>
      </c>
      <c r="E90" s="666" t="s">
        <v>3875</v>
      </c>
      <c r="F90" s="661"/>
      <c r="G90" s="661"/>
      <c r="H90" s="661"/>
      <c r="I90" s="661"/>
      <c r="J90" s="661"/>
      <c r="K90" s="661"/>
      <c r="L90" s="662"/>
      <c r="M90" s="487" t="str">
        <f>IF((AND(EXACT(E90,E91)=FALSE,EXACT(E90,E92)=FALSE,EXACT(E90,E93)=FALSE,EXACT(E90,E94)=FALSE,EXACT(E90,E87)=FALSE,EXACT(E90,E88)=FALSE,EXACT(E90,E89)=FALSE))=TRUE,"","ВНИМАНИЕ, ПОВТОР !")</f>
        <v/>
      </c>
      <c r="N90" s="487"/>
    </row>
    <row r="91" spans="4:14" ht="15.75" x14ac:dyDescent="0.2">
      <c r="D91" s="410">
        <v>5</v>
      </c>
      <c r="E91" s="666" t="s">
        <v>3864</v>
      </c>
      <c r="F91" s="661"/>
      <c r="G91" s="661"/>
      <c r="H91" s="661"/>
      <c r="I91" s="661"/>
      <c r="J91" s="661"/>
      <c r="K91" s="661"/>
      <c r="L91" s="662"/>
      <c r="M91" s="487" t="str">
        <f>IF((AND(EXACT(E91,E92)=FALSE,EXACT(E91,E93)=FALSE,EXACT(E91,E94)=FALSE,EXACT(E91,E87)=FALSE,EXACT(E91,E88)=FALSE,EXACT(E91,E89)=FALSE,EXACT(E91,E90)=FALSE))=TRUE,"","ВНИМАНИЕ, ПОВТОР !")</f>
        <v/>
      </c>
      <c r="N91" s="487"/>
    </row>
    <row r="92" spans="4:14" ht="15.75" x14ac:dyDescent="0.2">
      <c r="D92" s="410">
        <v>6</v>
      </c>
      <c r="E92" s="666" t="s">
        <v>3865</v>
      </c>
      <c r="F92" s="661"/>
      <c r="G92" s="661"/>
      <c r="H92" s="661"/>
      <c r="I92" s="661"/>
      <c r="J92" s="661"/>
      <c r="K92" s="661"/>
      <c r="L92" s="662"/>
      <c r="M92" s="487" t="str">
        <f>IF((AND(EXACT(E92,E93)=FALSE,EXACT(E92,E94)=FALSE,EXACT(E92,E87)=FALSE,EXACT(E92,E88)=FALSE,EXACT(E92,E89)=FALSE,EXACT(E92,E90)=FALSE,EXACT(E92,E91)=FALSE))=TRUE,"","ВНИМАНИЕ, ПОВТОР !")</f>
        <v/>
      </c>
      <c r="N92" s="487"/>
    </row>
    <row r="93" spans="4:14" ht="15.75" x14ac:dyDescent="0.2">
      <c r="D93" s="410">
        <v>7</v>
      </c>
      <c r="E93" s="666" t="s">
        <v>3876</v>
      </c>
      <c r="F93" s="661"/>
      <c r="G93" s="661"/>
      <c r="H93" s="661"/>
      <c r="I93" s="661"/>
      <c r="J93" s="661"/>
      <c r="K93" s="661"/>
      <c r="L93" s="662"/>
      <c r="M93" s="487" t="str">
        <f>IF((AND(EXACT(E93,E94)=FALSE,EXACT(E93,E87)=FALSE,EXACT(E93,E88)=FALSE,EXACT(E93,E89)=FALSE,EXACT(E93,E90)=FALSE,EXACT(E93,E91)=FALSE,EXACT(E93,E92)=FALSE))=TRUE,"","ВНИМАНИЕ, ПОВТОР !")</f>
        <v/>
      </c>
      <c r="N93" s="487"/>
    </row>
    <row r="94" spans="4:14" ht="15.75" x14ac:dyDescent="0.2">
      <c r="D94" s="410">
        <v>8</v>
      </c>
      <c r="E94" s="666" t="s">
        <v>3867</v>
      </c>
      <c r="F94" s="661"/>
      <c r="G94" s="661"/>
      <c r="H94" s="661"/>
      <c r="I94" s="661"/>
      <c r="J94" s="661"/>
      <c r="K94" s="661"/>
      <c r="L94" s="662"/>
      <c r="M94" s="487" t="str">
        <f>IF((AND(EXACT(E94,E87)=FALSE,EXACT(E94,E88)=FALSE,EXACT(E94,E89)=FALSE,EXACT(E94,E90)=FALSE,EXACT(E94,E91)=FALSE,EXACT(E94,E92)=FALSE,EXACT(E94,E93)=FALSE))=TRUE,"","ВНИМАНИЕ, ПОВТОР !")</f>
        <v/>
      </c>
      <c r="N94" s="487"/>
    </row>
    <row r="95" spans="4:14" ht="15.75" x14ac:dyDescent="0.2">
      <c r="E95" s="486"/>
    </row>
    <row r="96" spans="4:14" ht="16.5" customHeight="1" x14ac:dyDescent="0.2">
      <c r="E96" s="649" t="s">
        <v>3877</v>
      </c>
      <c r="F96" s="650"/>
      <c r="G96" s="650"/>
      <c r="H96" s="650"/>
      <c r="I96" s="650"/>
      <c r="J96" s="650"/>
      <c r="K96" s="650"/>
      <c r="L96" s="650"/>
    </row>
    <row r="97" spans="4:14" ht="28.5" customHeight="1" x14ac:dyDescent="0.2">
      <c r="D97" s="213" t="s">
        <v>3280</v>
      </c>
      <c r="E97" s="653" t="s">
        <v>3878</v>
      </c>
      <c r="F97" s="654"/>
      <c r="G97" s="654"/>
      <c r="H97" s="654"/>
      <c r="I97" s="654"/>
      <c r="J97" s="654"/>
      <c r="K97" s="654"/>
      <c r="L97" s="655"/>
    </row>
    <row r="98" spans="4:14" ht="32.25" customHeight="1" x14ac:dyDescent="0.2">
      <c r="D98" s="410">
        <v>1</v>
      </c>
      <c r="E98" s="651" t="s">
        <v>3854</v>
      </c>
      <c r="F98" s="652"/>
      <c r="G98" s="652"/>
      <c r="H98" s="652"/>
      <c r="I98" s="652"/>
      <c r="J98" s="652"/>
      <c r="K98" s="652"/>
      <c r="L98" s="652"/>
      <c r="M98" s="487" t="str">
        <f>IF((AND(EXACT(E98,E99)=FALSE,EXACT(E98,E100)=FALSE,EXACT(E98,E101)=FALSE,EXACT(E98,E102)=FALSE,EXACT(E98,E103)=FALSE,EXACT(E98,E104)=FALSE,EXACT(E98,E105)=FALSE))=TRUE,"","ВНИМАНИЕ, ПОВТОР !")</f>
        <v/>
      </c>
      <c r="N98" s="487"/>
    </row>
    <row r="99" spans="4:14" ht="48.75" customHeight="1" x14ac:dyDescent="0.2">
      <c r="D99" s="410">
        <v>2</v>
      </c>
      <c r="E99" s="651" t="s">
        <v>3857</v>
      </c>
      <c r="F99" s="652"/>
      <c r="G99" s="652"/>
      <c r="H99" s="652"/>
      <c r="I99" s="652"/>
      <c r="J99" s="652"/>
      <c r="K99" s="652"/>
      <c r="L99" s="652"/>
      <c r="M99" s="487" t="str">
        <f>IF((AND(EXACT(E99,E100)=FALSE,EXACT(E99,E101)=FALSE,EXACT(E99,E102)=FALSE,EXACT(E99,E103)=FALSE,EXACT(E99,E104)=FALSE,EXACT(E99,E105)=FALSE,EXACT(E99,E98)=FALSE))=TRUE,"","ВНИМАНИЕ, ПОВТОР !")</f>
        <v/>
      </c>
      <c r="N99" s="487"/>
    </row>
    <row r="100" spans="4:14" ht="50.25" customHeight="1" x14ac:dyDescent="0.2">
      <c r="D100" s="410">
        <v>3</v>
      </c>
      <c r="E100" s="651" t="s">
        <v>1374</v>
      </c>
      <c r="F100" s="652"/>
      <c r="G100" s="652"/>
      <c r="H100" s="652"/>
      <c r="I100" s="652"/>
      <c r="J100" s="652"/>
      <c r="K100" s="652"/>
      <c r="L100" s="652"/>
      <c r="M100" s="487" t="str">
        <f>IF((AND(EXACT(E100,E101)=FALSE,EXACT(E100,E102)=FALSE,EXACT(E100,E103)=FALSE,EXACT(E100,E104)=FALSE,EXACT(E100,E105)=FALSE,EXACT(E100,E98)=FALSE,EXACT(E100,E99)=FALSE))=TRUE,"","ВНИМАНИЕ, ПОВТОР !")</f>
        <v/>
      </c>
      <c r="N100" s="487"/>
    </row>
    <row r="101" spans="4:14" ht="52.5" customHeight="1" x14ac:dyDescent="0.2">
      <c r="D101" s="410">
        <v>4</v>
      </c>
      <c r="E101" s="651" t="s">
        <v>3863</v>
      </c>
      <c r="F101" s="652"/>
      <c r="G101" s="652"/>
      <c r="H101" s="652"/>
      <c r="I101" s="652"/>
      <c r="J101" s="652"/>
      <c r="K101" s="652"/>
      <c r="L101" s="652"/>
      <c r="M101" s="487" t="str">
        <f>IF((AND(EXACT(E101,E102)=FALSE,EXACT(E101,E103)=FALSE,EXACT(E101,E104)=FALSE,EXACT(E101,E105)=FALSE,EXACT(E101,E98)=FALSE,EXACT(E101,E99)=FALSE,EXACT(E101,E100)=FALSE))=TRUE,"","ВНИМАНИЕ, ПОВТОР !")</f>
        <v/>
      </c>
      <c r="N101" s="487"/>
    </row>
    <row r="102" spans="4:14" ht="31.5" customHeight="1" x14ac:dyDescent="0.2">
      <c r="D102" s="410">
        <v>5</v>
      </c>
      <c r="E102" s="651" t="s">
        <v>2181</v>
      </c>
      <c r="F102" s="652"/>
      <c r="G102" s="652"/>
      <c r="H102" s="652"/>
      <c r="I102" s="652"/>
      <c r="J102" s="652"/>
      <c r="K102" s="652"/>
      <c r="L102" s="652"/>
      <c r="M102" s="487" t="str">
        <f>IF((AND(EXACT(E102,E103)=FALSE,EXACT(E102,E104)=FALSE,EXACT(E102,E105)=FALSE,EXACT(E102,E98)=FALSE,EXACT(E102,E99)=FALSE,EXACT(E102,E100)=FALSE,EXACT(E102,E101)=FALSE))=TRUE,"","ВНИМАНИЕ, ПОВТОР !")</f>
        <v/>
      </c>
      <c r="N102" s="487"/>
    </row>
    <row r="103" spans="4:14" ht="15.75" x14ac:dyDescent="0.2">
      <c r="D103" s="410">
        <v>6</v>
      </c>
      <c r="E103" s="651" t="s">
        <v>2182</v>
      </c>
      <c r="F103" s="652"/>
      <c r="G103" s="652"/>
      <c r="H103" s="652"/>
      <c r="I103" s="652"/>
      <c r="J103" s="652"/>
      <c r="K103" s="652"/>
      <c r="L103" s="652"/>
      <c r="M103" s="487" t="str">
        <f>IF((AND(EXACT(E103,E104)=FALSE,EXACT(E103,E105)=FALSE,EXACT(E103,E98)=FALSE,EXACT(E103,E99)=FALSE,EXACT(E103,E100)=FALSE,EXACT(E103,E101)=FALSE,EXACT(E103,E102)=FALSE))=TRUE,"","ВНИМАНИЕ, ПОВТОР !")</f>
        <v/>
      </c>
      <c r="N103" s="487"/>
    </row>
    <row r="104" spans="4:14" ht="50.25" customHeight="1" x14ac:dyDescent="0.2">
      <c r="D104" s="410">
        <v>7</v>
      </c>
      <c r="E104" s="651" t="s">
        <v>265</v>
      </c>
      <c r="F104" s="652"/>
      <c r="G104" s="652"/>
      <c r="H104" s="652"/>
      <c r="I104" s="652"/>
      <c r="J104" s="652"/>
      <c r="K104" s="652"/>
      <c r="L104" s="652"/>
      <c r="M104" s="487" t="str">
        <f>IF((AND(EXACT(E104,E105)=FALSE,EXACT(E104,E98)=FALSE,EXACT(E104,E99)=FALSE,EXACT(E104,E100)=FALSE,EXACT(E104,E101)=FALSE,EXACT(E104,E102)=FALSE,EXACT(E104,E103)=FALSE))=TRUE,"","ВНИМАНИЕ, ПОВТОР !")</f>
        <v/>
      </c>
      <c r="N104" s="487"/>
    </row>
    <row r="105" spans="4:14" ht="31.5" customHeight="1" x14ac:dyDescent="0.2">
      <c r="D105" s="410">
        <v>8</v>
      </c>
      <c r="E105" s="651" t="s">
        <v>3870</v>
      </c>
      <c r="F105" s="652"/>
      <c r="G105" s="652"/>
      <c r="H105" s="652"/>
      <c r="I105" s="652"/>
      <c r="J105" s="652"/>
      <c r="K105" s="652"/>
      <c r="L105" s="652"/>
      <c r="M105" s="487" t="str">
        <f>IF((AND(EXACT(E105,E98)=FALSE,EXACT(E105,E99)=FALSE,EXACT(E105,E100)=FALSE,EXACT(E105,E101)=FALSE,EXACT(E105,E102)=FALSE,EXACT(E105,E103)=FALSE,EXACT(E105,E104)=FALSE))=TRUE,"","ВНИМАНИЕ, ПОВТОР !")</f>
        <v/>
      </c>
      <c r="N105" s="487"/>
    </row>
    <row r="106" spans="4:14" ht="15.75" x14ac:dyDescent="0.2">
      <c r="E106" s="486"/>
    </row>
    <row r="107" spans="4:14" ht="15.75" x14ac:dyDescent="0.25">
      <c r="E107" s="695" t="s">
        <v>3879</v>
      </c>
      <c r="F107" s="730"/>
      <c r="G107" s="730"/>
      <c r="H107" s="730"/>
      <c r="I107" s="730"/>
      <c r="J107" s="730"/>
      <c r="K107" s="730"/>
      <c r="L107" s="730"/>
    </row>
    <row r="108" spans="4:14" ht="15.75" x14ac:dyDescent="0.2">
      <c r="D108" s="213" t="s">
        <v>3280</v>
      </c>
      <c r="E108" s="729" t="s">
        <v>3880</v>
      </c>
      <c r="F108" s="659"/>
      <c r="G108" s="659"/>
      <c r="H108" s="659"/>
      <c r="I108" s="659"/>
      <c r="J108" s="659"/>
      <c r="K108" s="659"/>
      <c r="L108" s="659"/>
    </row>
    <row r="109" spans="4:14" ht="15.75" x14ac:dyDescent="0.2">
      <c r="D109" s="410">
        <v>1</v>
      </c>
      <c r="E109" s="658" t="s">
        <v>3881</v>
      </c>
      <c r="F109" s="659"/>
      <c r="G109" s="659"/>
      <c r="H109" s="659"/>
      <c r="I109" s="659"/>
      <c r="J109" s="659"/>
      <c r="K109" s="659"/>
      <c r="L109" s="659"/>
    </row>
    <row r="110" spans="4:14" ht="15.75" x14ac:dyDescent="0.2">
      <c r="D110" s="410">
        <v>2</v>
      </c>
      <c r="E110" s="658" t="s">
        <v>3882</v>
      </c>
      <c r="F110" s="659"/>
      <c r="G110" s="659"/>
      <c r="H110" s="659"/>
      <c r="I110" s="659"/>
      <c r="J110" s="659"/>
      <c r="K110" s="659"/>
      <c r="L110" s="659"/>
    </row>
    <row r="111" spans="4:14" ht="15.75" x14ac:dyDescent="0.2">
      <c r="E111" s="486"/>
    </row>
    <row r="112" spans="4:14" ht="15" customHeight="1" x14ac:dyDescent="0.2">
      <c r="E112" s="656" t="s">
        <v>3883</v>
      </c>
      <c r="F112" s="657"/>
      <c r="G112" s="657"/>
      <c r="H112" s="657"/>
      <c r="I112" s="657"/>
      <c r="J112" s="657"/>
      <c r="K112" s="657"/>
      <c r="L112" s="657"/>
    </row>
    <row r="113" spans="4:16" ht="31.5" customHeight="1" x14ac:dyDescent="0.2">
      <c r="D113" s="213" t="s">
        <v>3280</v>
      </c>
      <c r="E113" s="677" t="s">
        <v>2473</v>
      </c>
      <c r="F113" s="652"/>
      <c r="G113" s="652"/>
      <c r="H113" s="652"/>
      <c r="I113" s="652"/>
      <c r="J113" s="652"/>
      <c r="K113" s="652"/>
      <c r="L113" s="652"/>
    </row>
    <row r="114" spans="4:16" ht="15.75" x14ac:dyDescent="0.2">
      <c r="D114" s="410">
        <v>1</v>
      </c>
      <c r="E114" s="651" t="s">
        <v>3884</v>
      </c>
      <c r="F114" s="678"/>
      <c r="G114" s="678"/>
      <c r="H114" s="678"/>
      <c r="I114" s="678"/>
      <c r="J114" s="678"/>
      <c r="K114" s="678"/>
      <c r="L114" s="678"/>
    </row>
    <row r="115" spans="4:16" ht="15.75" x14ac:dyDescent="0.2">
      <c r="D115" s="410">
        <v>2</v>
      </c>
      <c r="E115" s="651" t="s">
        <v>3885</v>
      </c>
      <c r="F115" s="678"/>
      <c r="G115" s="678"/>
      <c r="H115" s="678"/>
      <c r="I115" s="678"/>
      <c r="J115" s="678"/>
      <c r="K115" s="678"/>
      <c r="L115" s="678"/>
    </row>
    <row r="116" spans="4:16" ht="15.75" x14ac:dyDescent="0.2">
      <c r="D116" s="410">
        <v>3</v>
      </c>
      <c r="E116" s="651" t="s">
        <v>3886</v>
      </c>
      <c r="F116" s="678"/>
      <c r="G116" s="678"/>
      <c r="H116" s="678"/>
      <c r="I116" s="678"/>
      <c r="J116" s="678"/>
      <c r="K116" s="678"/>
      <c r="L116" s="678"/>
    </row>
    <row r="117" spans="4:16" ht="15.75" x14ac:dyDescent="0.2">
      <c r="D117" s="410">
        <v>4</v>
      </c>
      <c r="E117" s="651" t="s">
        <v>3887</v>
      </c>
      <c r="F117" s="678"/>
      <c r="G117" s="678"/>
      <c r="H117" s="678"/>
      <c r="I117" s="678"/>
      <c r="J117" s="678"/>
      <c r="K117" s="678"/>
      <c r="L117" s="678"/>
    </row>
    <row r="118" spans="4:16" ht="15.75" x14ac:dyDescent="0.2">
      <c r="E118" s="486"/>
    </row>
    <row r="119" spans="4:16" ht="13.5" x14ac:dyDescent="0.25">
      <c r="E119" s="669" t="s">
        <v>3888</v>
      </c>
      <c r="F119" s="670"/>
      <c r="G119" s="670"/>
      <c r="H119" s="670"/>
      <c r="I119" s="670"/>
      <c r="J119" s="670"/>
      <c r="K119" s="670"/>
      <c r="L119" s="670"/>
    </row>
    <row r="120" spans="4:16" ht="15.75" x14ac:dyDescent="0.25">
      <c r="D120" s="213" t="s">
        <v>3280</v>
      </c>
      <c r="E120" s="715" t="s">
        <v>3889</v>
      </c>
      <c r="F120" s="713"/>
      <c r="G120" s="713"/>
      <c r="H120" s="713"/>
      <c r="I120" s="714"/>
      <c r="J120" s="712" t="s">
        <v>3890</v>
      </c>
      <c r="K120" s="713"/>
      <c r="L120" s="714"/>
      <c r="P120" s="322"/>
    </row>
    <row r="121" spans="4:16" ht="16.5" customHeight="1" x14ac:dyDescent="0.2">
      <c r="D121" s="410">
        <v>1</v>
      </c>
      <c r="E121" s="666" t="s">
        <v>3997</v>
      </c>
      <c r="F121" s="667"/>
      <c r="G121" s="667"/>
      <c r="H121" s="667"/>
      <c r="I121" s="668"/>
      <c r="J121" s="666"/>
      <c r="K121" s="661"/>
      <c r="L121" s="662"/>
      <c r="M121" s="488">
        <f t="shared" ref="M121:M132" si="4">IF(P121,DATEVALUE(LEFT(J121,10)),J121)</f>
        <v>0</v>
      </c>
      <c r="N121" s="488"/>
      <c r="O121" s="1">
        <v>6</v>
      </c>
      <c r="P121" s="322" t="b">
        <f t="shared" ref="P121:P132" si="5">ISTEXT(J121)</f>
        <v>0</v>
      </c>
    </row>
    <row r="122" spans="4:16" ht="35.25" customHeight="1" x14ac:dyDescent="0.2">
      <c r="D122" s="410">
        <v>2</v>
      </c>
      <c r="E122" s="666" t="s">
        <v>3998</v>
      </c>
      <c r="F122" s="667"/>
      <c r="G122" s="667"/>
      <c r="H122" s="667"/>
      <c r="I122" s="668"/>
      <c r="J122" s="666"/>
      <c r="K122" s="661"/>
      <c r="L122" s="662"/>
      <c r="M122" s="488">
        <f t="shared" si="4"/>
        <v>0</v>
      </c>
      <c r="N122" s="488"/>
      <c r="O122" s="1">
        <v>1</v>
      </c>
      <c r="P122" s="322" t="b">
        <f t="shared" si="5"/>
        <v>0</v>
      </c>
    </row>
    <row r="123" spans="4:16" ht="15.75" customHeight="1" x14ac:dyDescent="0.2">
      <c r="D123" s="410">
        <v>3</v>
      </c>
      <c r="E123" s="666" t="s">
        <v>3999</v>
      </c>
      <c r="F123" s="667"/>
      <c r="G123" s="667"/>
      <c r="H123" s="667"/>
      <c r="I123" s="668"/>
      <c r="J123" s="676"/>
      <c r="K123" s="674"/>
      <c r="L123" s="675"/>
      <c r="M123" s="488">
        <f t="shared" si="4"/>
        <v>0</v>
      </c>
      <c r="N123" s="488"/>
      <c r="O123" s="1">
        <v>2</v>
      </c>
      <c r="P123" s="322" t="b">
        <f t="shared" si="5"/>
        <v>0</v>
      </c>
    </row>
    <row r="124" spans="4:16" ht="48" customHeight="1" x14ac:dyDescent="0.2">
      <c r="D124" s="410">
        <v>4</v>
      </c>
      <c r="E124" s="666" t="s">
        <v>4000</v>
      </c>
      <c r="F124" s="667"/>
      <c r="G124" s="667"/>
      <c r="H124" s="667"/>
      <c r="I124" s="668"/>
      <c r="J124" s="663"/>
      <c r="K124" s="674"/>
      <c r="L124" s="675"/>
      <c r="M124" s="488">
        <f t="shared" si="4"/>
        <v>0</v>
      </c>
      <c r="N124" s="488"/>
      <c r="P124" s="322" t="b">
        <f t="shared" si="5"/>
        <v>0</v>
      </c>
    </row>
    <row r="125" spans="4:16" ht="32.25" customHeight="1" x14ac:dyDescent="0.2">
      <c r="D125" s="410">
        <v>5</v>
      </c>
      <c r="E125" s="666" t="s">
        <v>4001</v>
      </c>
      <c r="F125" s="667"/>
      <c r="G125" s="667"/>
      <c r="H125" s="667"/>
      <c r="I125" s="668"/>
      <c r="J125" s="676"/>
      <c r="K125" s="674"/>
      <c r="L125" s="675"/>
      <c r="M125" s="488">
        <f t="shared" si="4"/>
        <v>0</v>
      </c>
      <c r="N125" s="488"/>
      <c r="O125" s="1">
        <v>3</v>
      </c>
      <c r="P125" s="322" t="b">
        <f t="shared" si="5"/>
        <v>0</v>
      </c>
    </row>
    <row r="126" spans="4:16" ht="34.5" customHeight="1" x14ac:dyDescent="0.2">
      <c r="D126" s="410">
        <v>6</v>
      </c>
      <c r="E126" s="666" t="s">
        <v>4002</v>
      </c>
      <c r="F126" s="667"/>
      <c r="G126" s="667"/>
      <c r="H126" s="667"/>
      <c r="I126" s="668"/>
      <c r="J126" s="666"/>
      <c r="K126" s="661"/>
      <c r="L126" s="662"/>
      <c r="M126" s="488">
        <f t="shared" si="4"/>
        <v>0</v>
      </c>
      <c r="N126" s="488"/>
      <c r="O126" s="1">
        <v>4</v>
      </c>
      <c r="P126" s="322" t="b">
        <f t="shared" si="5"/>
        <v>0</v>
      </c>
    </row>
    <row r="127" spans="4:16" ht="46.5" customHeight="1" x14ac:dyDescent="0.2">
      <c r="D127" s="410">
        <v>7</v>
      </c>
      <c r="E127" s="666" t="s">
        <v>4003</v>
      </c>
      <c r="F127" s="667"/>
      <c r="G127" s="667"/>
      <c r="H127" s="667"/>
      <c r="I127" s="668"/>
      <c r="J127" s="676"/>
      <c r="K127" s="674"/>
      <c r="L127" s="675"/>
      <c r="M127" s="488">
        <f t="shared" si="4"/>
        <v>0</v>
      </c>
      <c r="N127" s="488"/>
      <c r="O127" s="1">
        <v>5</v>
      </c>
      <c r="P127" s="322" t="b">
        <f t="shared" si="5"/>
        <v>0</v>
      </c>
    </row>
    <row r="128" spans="4:16" ht="80.25" customHeight="1" x14ac:dyDescent="0.2">
      <c r="D128" s="410">
        <v>8</v>
      </c>
      <c r="E128" s="666" t="s">
        <v>4004</v>
      </c>
      <c r="F128" s="667"/>
      <c r="G128" s="667"/>
      <c r="H128" s="667"/>
      <c r="I128" s="668"/>
      <c r="J128" s="666"/>
      <c r="K128" s="661"/>
      <c r="L128" s="662"/>
      <c r="M128" s="488">
        <f t="shared" si="4"/>
        <v>0</v>
      </c>
      <c r="N128" s="488"/>
      <c r="P128" s="322" t="b">
        <f t="shared" si="5"/>
        <v>0</v>
      </c>
    </row>
    <row r="129" spans="4:16" ht="46.5" customHeight="1" x14ac:dyDescent="0.2">
      <c r="D129" s="410">
        <v>9</v>
      </c>
      <c r="E129" s="666" t="s">
        <v>4005</v>
      </c>
      <c r="F129" s="667"/>
      <c r="G129" s="667"/>
      <c r="H129" s="667"/>
      <c r="I129" s="668"/>
      <c r="J129" s="663"/>
      <c r="K129" s="674"/>
      <c r="L129" s="675"/>
      <c r="M129" s="488">
        <f t="shared" si="4"/>
        <v>0</v>
      </c>
      <c r="N129" s="488"/>
      <c r="P129" s="322" t="b">
        <f t="shared" si="5"/>
        <v>0</v>
      </c>
    </row>
    <row r="130" spans="4:16" ht="48.75" customHeight="1" x14ac:dyDescent="0.2">
      <c r="D130" s="410">
        <v>10</v>
      </c>
      <c r="E130" s="666" t="s">
        <v>4006</v>
      </c>
      <c r="F130" s="667"/>
      <c r="G130" s="667"/>
      <c r="H130" s="667"/>
      <c r="I130" s="668"/>
      <c r="J130" s="663"/>
      <c r="K130" s="664"/>
      <c r="L130" s="665"/>
      <c r="M130" s="488">
        <f t="shared" si="4"/>
        <v>0</v>
      </c>
      <c r="N130" s="488"/>
      <c r="P130" s="322" t="b">
        <f t="shared" si="5"/>
        <v>0</v>
      </c>
    </row>
    <row r="131" spans="4:16" ht="79.5" customHeight="1" x14ac:dyDescent="0.2">
      <c r="D131" s="410">
        <v>11</v>
      </c>
      <c r="E131" s="666" t="s">
        <v>4007</v>
      </c>
      <c r="F131" s="667"/>
      <c r="G131" s="667"/>
      <c r="H131" s="667"/>
      <c r="I131" s="668"/>
      <c r="J131" s="663"/>
      <c r="K131" s="664"/>
      <c r="L131" s="665"/>
      <c r="M131" s="488">
        <f t="shared" si="4"/>
        <v>0</v>
      </c>
      <c r="N131" s="488"/>
      <c r="P131" s="322" t="b">
        <f t="shared" si="5"/>
        <v>0</v>
      </c>
    </row>
    <row r="132" spans="4:16" ht="63" customHeight="1" x14ac:dyDescent="0.2">
      <c r="D132" s="410">
        <v>12</v>
      </c>
      <c r="E132" s="666" t="s">
        <v>4008</v>
      </c>
      <c r="F132" s="667"/>
      <c r="G132" s="667"/>
      <c r="H132" s="667"/>
      <c r="I132" s="668"/>
      <c r="J132" s="676"/>
      <c r="K132" s="719"/>
      <c r="L132" s="720"/>
      <c r="M132" s="488">
        <f t="shared" si="4"/>
        <v>0</v>
      </c>
      <c r="N132" s="488"/>
      <c r="P132" s="322" t="b">
        <f t="shared" si="5"/>
        <v>0</v>
      </c>
    </row>
    <row r="133" spans="4:16" ht="36.75" hidden="1" customHeight="1" x14ac:dyDescent="0.2">
      <c r="D133" s="410">
        <v>13</v>
      </c>
      <c r="E133" s="716"/>
      <c r="F133" s="717"/>
      <c r="G133" s="717"/>
      <c r="H133" s="717"/>
      <c r="I133" s="718"/>
      <c r="J133" s="666"/>
      <c r="K133" s="661"/>
      <c r="L133" s="662"/>
      <c r="P133" s="322"/>
    </row>
    <row r="134" spans="4:16" ht="15.75" x14ac:dyDescent="0.2">
      <c r="E134" s="486"/>
      <c r="P134" s="322"/>
    </row>
    <row r="135" spans="4:16" ht="15.75" hidden="1" x14ac:dyDescent="0.2">
      <c r="E135" s="486"/>
    </row>
    <row r="136" spans="4:16" ht="13.5" hidden="1" x14ac:dyDescent="0.25">
      <c r="E136" s="669" t="s">
        <v>3891</v>
      </c>
      <c r="F136" s="670"/>
      <c r="G136" s="670"/>
      <c r="H136" s="670"/>
      <c r="I136" s="670"/>
      <c r="J136" s="670"/>
      <c r="K136" s="670"/>
      <c r="L136" s="670"/>
    </row>
    <row r="137" spans="4:16" ht="15.75" hidden="1" x14ac:dyDescent="0.2">
      <c r="D137" s="213" t="s">
        <v>3280</v>
      </c>
      <c r="E137" s="711" t="s">
        <v>3889</v>
      </c>
      <c r="F137" s="659"/>
      <c r="G137" s="659"/>
      <c r="H137" s="659"/>
      <c r="I137" s="659"/>
      <c r="J137" s="659"/>
      <c r="K137" s="705" t="s">
        <v>3892</v>
      </c>
      <c r="L137" s="652"/>
    </row>
    <row r="138" spans="4:16" ht="15.75" hidden="1" x14ac:dyDescent="0.2">
      <c r="D138" s="410">
        <v>1</v>
      </c>
      <c r="E138" s="658"/>
      <c r="F138" s="659"/>
      <c r="G138" s="659"/>
      <c r="H138" s="659"/>
      <c r="I138" s="659"/>
      <c r="J138" s="659"/>
      <c r="K138" s="710"/>
      <c r="L138" s="659"/>
    </row>
    <row r="139" spans="4:16" ht="15.75" hidden="1" x14ac:dyDescent="0.2">
      <c r="D139" s="410"/>
      <c r="E139" s="658"/>
      <c r="F139" s="659"/>
      <c r="G139" s="659"/>
      <c r="H139" s="659"/>
      <c r="I139" s="659"/>
      <c r="J139" s="659"/>
      <c r="K139" s="710"/>
      <c r="L139" s="659"/>
    </row>
    <row r="140" spans="4:16" ht="119.25" customHeight="1" x14ac:dyDescent="0.25">
      <c r="D140" s="723" t="s">
        <v>3893</v>
      </c>
      <c r="E140" s="724"/>
      <c r="F140" s="721" t="str">
        <f>"1. "&amp;H13&amp;" соответствует требованиям статьи 4 закона Кемеровской области от 26.11.2008 №102-ОЗ  «О государственной поддержке инвестиционной, инновационной и производственной деятельности в Кемеровской области» и Порядка формирования перечня инвестиционных проектов,"&amp;" утвержденного постановлением Коллегии Администрации Кемеровской области от 14.10.2009 №411."</f>
        <v>1.  соответствует требованиям статьи 4 закона Кемеровской области от 26.11.2008 №102-ОЗ  «О государственной поддержке инвестиционной, инновационной и производственной деятельности в Кемеровской области» и Порядка формирования перечня инвестиционных проектов, утвержденного постановлением Коллегии Администрации Кемеровской области от 14.10.2009 №411.</v>
      </c>
      <c r="G140" s="722"/>
      <c r="H140" s="722"/>
      <c r="I140" s="722"/>
      <c r="J140" s="722"/>
      <c r="K140" s="722"/>
      <c r="L140" s="722"/>
    </row>
    <row r="141" spans="4:16" ht="69.75" customHeight="1" x14ac:dyDescent="0.25">
      <c r="D141" s="725"/>
      <c r="E141" s="726"/>
      <c r="F141" s="721" t="str">
        <f>"2. Решение о внесении предложения о включении в Перечень инвестиционных проектов проекта "&amp;H13&amp;" выносится на рассмотрение Совета по инвестиционной и инновационной деятельности при Губернаторе Кемеровской области."</f>
        <v>2. Решение о внесении предложения о включении в Перечень инвестиционных проектов проекта  выносится на рассмотрение Совета по инвестиционной и инновационной деятельности при Губернаторе Кемеровской области.</v>
      </c>
      <c r="G141" s="722"/>
      <c r="H141" s="722"/>
      <c r="I141" s="722"/>
      <c r="J141" s="722"/>
      <c r="K141" s="722"/>
      <c r="L141" s="722"/>
    </row>
    <row r="142" spans="4:16" ht="17.25" x14ac:dyDescent="0.25">
      <c r="D142" s="489"/>
      <c r="E142" s="490"/>
      <c r="F142" s="491"/>
      <c r="G142" s="492"/>
      <c r="H142" s="492"/>
      <c r="I142" s="492"/>
      <c r="J142" s="492"/>
      <c r="K142" s="492"/>
      <c r="L142" s="492"/>
    </row>
    <row r="143" spans="4:16" ht="17.25" x14ac:dyDescent="0.25">
      <c r="D143" s="489"/>
      <c r="E143" s="493" t="s">
        <v>3894</v>
      </c>
      <c r="F143" s="489"/>
      <c r="G143" s="489"/>
      <c r="H143" s="489"/>
      <c r="I143" s="489"/>
      <c r="J143" s="489"/>
      <c r="K143" s="706" t="s">
        <v>3895</v>
      </c>
      <c r="L143" s="707"/>
    </row>
    <row r="144" spans="4:16" ht="17.25" x14ac:dyDescent="0.25">
      <c r="D144" s="489"/>
      <c r="E144" s="493"/>
      <c r="F144" s="494"/>
      <c r="G144" s="489"/>
      <c r="H144" s="489"/>
      <c r="I144" s="489"/>
      <c r="J144" s="489"/>
      <c r="K144" s="489"/>
      <c r="L144" s="489"/>
    </row>
    <row r="145" spans="4:12" ht="34.5" customHeight="1" x14ac:dyDescent="0.25">
      <c r="D145" s="489"/>
      <c r="E145" s="708" t="s">
        <v>1439</v>
      </c>
      <c r="F145" s="709"/>
      <c r="G145" s="709"/>
      <c r="H145" s="709"/>
      <c r="I145" s="709"/>
      <c r="J145" s="709"/>
      <c r="K145" s="706"/>
      <c r="L145" s="709"/>
    </row>
    <row r="146" spans="4:12" ht="17.25" x14ac:dyDescent="0.25">
      <c r="D146" s="489"/>
      <c r="E146" s="493"/>
      <c r="F146" s="494"/>
      <c r="G146" s="489"/>
      <c r="H146" s="489"/>
      <c r="I146" s="489"/>
      <c r="J146" s="489"/>
      <c r="K146" s="489"/>
      <c r="L146" s="489"/>
    </row>
    <row r="147" spans="4:12" ht="36" customHeight="1" x14ac:dyDescent="0.25">
      <c r="D147" s="489"/>
      <c r="E147" s="708" t="s">
        <v>3896</v>
      </c>
      <c r="F147" s="709"/>
      <c r="G147" s="709"/>
      <c r="H147" s="709"/>
      <c r="I147" s="709"/>
      <c r="J147" s="709"/>
      <c r="K147" s="706"/>
      <c r="L147" s="707"/>
    </row>
  </sheetData>
  <mergeCells count="220">
    <mergeCell ref="H69:L69"/>
    <mergeCell ref="H70:L70"/>
    <mergeCell ref="E70:G70"/>
    <mergeCell ref="E76:G76"/>
    <mergeCell ref="J120:L120"/>
    <mergeCell ref="E120:I120"/>
    <mergeCell ref="E133:I133"/>
    <mergeCell ref="E131:I131"/>
    <mergeCell ref="E128:I128"/>
    <mergeCell ref="E127:I127"/>
    <mergeCell ref="E126:I126"/>
    <mergeCell ref="E125:I125"/>
    <mergeCell ref="J132:L132"/>
    <mergeCell ref="E132:I132"/>
    <mergeCell ref="J121:L121"/>
    <mergeCell ref="K137:L137"/>
    <mergeCell ref="E129:I129"/>
    <mergeCell ref="J133:L133"/>
    <mergeCell ref="K143:L143"/>
    <mergeCell ref="E147:J147"/>
    <mergeCell ref="K147:L147"/>
    <mergeCell ref="K145:L145"/>
    <mergeCell ref="E145:J145"/>
    <mergeCell ref="E139:J139"/>
    <mergeCell ref="K138:L138"/>
    <mergeCell ref="K139:L139"/>
    <mergeCell ref="E138:J138"/>
    <mergeCell ref="E136:L136"/>
    <mergeCell ref="E137:J137"/>
    <mergeCell ref="E121:I121"/>
    <mergeCell ref="E122:I122"/>
    <mergeCell ref="J128:L128"/>
    <mergeCell ref="J127:L127"/>
    <mergeCell ref="J126:L126"/>
    <mergeCell ref="J125:L125"/>
    <mergeCell ref="F141:L141"/>
    <mergeCell ref="D140:E141"/>
    <mergeCell ref="F140:L140"/>
    <mergeCell ref="H71:L71"/>
    <mergeCell ref="E32:G32"/>
    <mergeCell ref="E33:G33"/>
    <mergeCell ref="E34:G34"/>
    <mergeCell ref="E71:G71"/>
    <mergeCell ref="E50:G50"/>
    <mergeCell ref="E36:G36"/>
    <mergeCell ref="E78:G78"/>
    <mergeCell ref="E117:L117"/>
    <mergeCell ref="E114:L114"/>
    <mergeCell ref="E104:L104"/>
    <mergeCell ref="E105:L105"/>
    <mergeCell ref="E110:L110"/>
    <mergeCell ref="E108:L108"/>
    <mergeCell ref="E107:L107"/>
    <mergeCell ref="E100:L100"/>
    <mergeCell ref="E103:L103"/>
    <mergeCell ref="E101:L101"/>
    <mergeCell ref="E83:G83"/>
    <mergeCell ref="H83:L83"/>
    <mergeCell ref="E92:L92"/>
    <mergeCell ref="E93:L93"/>
    <mergeCell ref="E88:L88"/>
    <mergeCell ref="E86:L86"/>
    <mergeCell ref="H66:L66"/>
    <mergeCell ref="E68:L68"/>
    <mergeCell ref="E21:G21"/>
    <mergeCell ref="E13:G13"/>
    <mergeCell ref="E14:G14"/>
    <mergeCell ref="H15:L15"/>
    <mergeCell ref="E16:G16"/>
    <mergeCell ref="H16:L16"/>
    <mergeCell ref="H17:L17"/>
    <mergeCell ref="H25:L25"/>
    <mergeCell ref="E23:G23"/>
    <mergeCell ref="E25:G25"/>
    <mergeCell ref="E22:G22"/>
    <mergeCell ref="H13:L13"/>
    <mergeCell ref="H14:L14"/>
    <mergeCell ref="E79:G79"/>
    <mergeCell ref="E47:G47"/>
    <mergeCell ref="E48:G48"/>
    <mergeCell ref="E62:G62"/>
    <mergeCell ref="E63:G63"/>
    <mergeCell ref="E58:G58"/>
    <mergeCell ref="E59:G59"/>
    <mergeCell ref="E69:G69"/>
    <mergeCell ref="E60:G60"/>
    <mergeCell ref="E66:G66"/>
    <mergeCell ref="E73:G73"/>
    <mergeCell ref="E65:G65"/>
    <mergeCell ref="E64:G64"/>
    <mergeCell ref="E49:G49"/>
    <mergeCell ref="E74:G74"/>
    <mergeCell ref="E44:G44"/>
    <mergeCell ref="E43:G43"/>
    <mergeCell ref="E37:G37"/>
    <mergeCell ref="E41:G41"/>
    <mergeCell ref="E42:G42"/>
    <mergeCell ref="E31:G31"/>
    <mergeCell ref="H22:L22"/>
    <mergeCell ref="E29:G29"/>
    <mergeCell ref="E26:G26"/>
    <mergeCell ref="E27:G27"/>
    <mergeCell ref="E28:G28"/>
    <mergeCell ref="H27:L27"/>
    <mergeCell ref="H26:L26"/>
    <mergeCell ref="E30:G30"/>
    <mergeCell ref="H28:L28"/>
    <mergeCell ref="H24:L24"/>
    <mergeCell ref="D2:L2"/>
    <mergeCell ref="D4:L4"/>
    <mergeCell ref="I7:L7"/>
    <mergeCell ref="I8:L8"/>
    <mergeCell ref="D6:H6"/>
    <mergeCell ref="E24:G24"/>
    <mergeCell ref="H23:L23"/>
    <mergeCell ref="E17:G17"/>
    <mergeCell ref="E18:G18"/>
    <mergeCell ref="E12:L12"/>
    <mergeCell ref="H18:L18"/>
    <mergeCell ref="E15:G15"/>
    <mergeCell ref="E20:G20"/>
    <mergeCell ref="H21:L21"/>
    <mergeCell ref="H19:L19"/>
    <mergeCell ref="H20:L20"/>
    <mergeCell ref="E19:G19"/>
    <mergeCell ref="D10:L10"/>
    <mergeCell ref="H78:L78"/>
    <mergeCell ref="E75:G75"/>
    <mergeCell ref="E72:G72"/>
    <mergeCell ref="H72:L72"/>
    <mergeCell ref="H73:L73"/>
    <mergeCell ref="H75:L75"/>
    <mergeCell ref="H76:L76"/>
    <mergeCell ref="H77:L77"/>
    <mergeCell ref="E77:G77"/>
    <mergeCell ref="H74:L74"/>
    <mergeCell ref="H32:L32"/>
    <mergeCell ref="H33:L33"/>
    <mergeCell ref="H34:L34"/>
    <mergeCell ref="H35:L35"/>
    <mergeCell ref="H36:L36"/>
    <mergeCell ref="E57:G57"/>
    <mergeCell ref="E51:G51"/>
    <mergeCell ref="E52:G52"/>
    <mergeCell ref="E53:G53"/>
    <mergeCell ref="E54:G54"/>
    <mergeCell ref="E55:G55"/>
    <mergeCell ref="E56:G56"/>
    <mergeCell ref="H39:L39"/>
    <mergeCell ref="H52:L52"/>
    <mergeCell ref="H54:L54"/>
    <mergeCell ref="H55:L55"/>
    <mergeCell ref="H56:L56"/>
    <mergeCell ref="E38:G38"/>
    <mergeCell ref="E39:G39"/>
    <mergeCell ref="E45:G45"/>
    <mergeCell ref="E46:G46"/>
    <mergeCell ref="E35:G35"/>
    <mergeCell ref="E40:G40"/>
    <mergeCell ref="H29:L29"/>
    <mergeCell ref="H30:L30"/>
    <mergeCell ref="H31:L31"/>
    <mergeCell ref="H49:L49"/>
    <mergeCell ref="H41:L41"/>
    <mergeCell ref="H43:L43"/>
    <mergeCell ref="H65:L65"/>
    <mergeCell ref="H40:L40"/>
    <mergeCell ref="H37:L37"/>
    <mergeCell ref="H48:L48"/>
    <mergeCell ref="H45:L45"/>
    <mergeCell ref="H42:L42"/>
    <mergeCell ref="H38:L38"/>
    <mergeCell ref="H50:L50"/>
    <mergeCell ref="H51:L51"/>
    <mergeCell ref="H46:L46"/>
    <mergeCell ref="H44:L44"/>
    <mergeCell ref="H47:L47"/>
    <mergeCell ref="H64:L64"/>
    <mergeCell ref="H63:L63"/>
    <mergeCell ref="H62:L62"/>
    <mergeCell ref="H60:L60"/>
    <mergeCell ref="H61:L61"/>
    <mergeCell ref="H53:L53"/>
    <mergeCell ref="H58:L58"/>
    <mergeCell ref="H57:L57"/>
    <mergeCell ref="H59:L59"/>
    <mergeCell ref="J131:L131"/>
    <mergeCell ref="J122:L122"/>
    <mergeCell ref="E123:I123"/>
    <mergeCell ref="E119:L119"/>
    <mergeCell ref="E99:L99"/>
    <mergeCell ref="E87:L87"/>
    <mergeCell ref="E61:G61"/>
    <mergeCell ref="E130:I130"/>
    <mergeCell ref="J124:L124"/>
    <mergeCell ref="J123:L123"/>
    <mergeCell ref="J130:L130"/>
    <mergeCell ref="J129:L129"/>
    <mergeCell ref="E82:G82"/>
    <mergeCell ref="H82:L82"/>
    <mergeCell ref="E90:L90"/>
    <mergeCell ref="E94:L94"/>
    <mergeCell ref="H79:L79"/>
    <mergeCell ref="E124:I124"/>
    <mergeCell ref="E113:L113"/>
    <mergeCell ref="E115:L115"/>
    <mergeCell ref="E116:L116"/>
    <mergeCell ref="E96:L96"/>
    <mergeCell ref="E98:L98"/>
    <mergeCell ref="E97:L97"/>
    <mergeCell ref="E112:L112"/>
    <mergeCell ref="E109:L109"/>
    <mergeCell ref="E102:L102"/>
    <mergeCell ref="H80:L80"/>
    <mergeCell ref="E81:G81"/>
    <mergeCell ref="H81:L81"/>
    <mergeCell ref="E80:G80"/>
    <mergeCell ref="E89:L89"/>
    <mergeCell ref="E91:L91"/>
    <mergeCell ref="D85:L85"/>
  </mergeCells>
  <phoneticPr fontId="2" type="noConversion"/>
  <dataValidations count="1">
    <dataValidation type="list" allowBlank="1" showInputMessage="1" showErrorMessage="1" sqref="E98:L105" xr:uid="{00000000-0002-0000-0700-000000000000}">
      <formula1>$Y$7:$Y$14</formula1>
    </dataValidation>
  </dataValidations>
  <pageMargins left="0.59055118110236227" right="0.39370078740157483" top="0.39370078740157483" bottom="0.39370078740157483" header="0.19685039370078741" footer="0.19685039370078741"/>
  <pageSetup paperSize="9" scale="95" fitToHeight="5" orientation="portrait" horizontalDpi="300" r:id="rId1"/>
  <headerFooter alignWithMargins="0">
    <oddFooter>Страница &amp;P из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23">
    <pageSetUpPr fitToPage="1"/>
  </sheetPr>
  <dimension ref="A1:Q43"/>
  <sheetViews>
    <sheetView view="pageBreakPreview" topLeftCell="A22" zoomScaleNormal="75" zoomScaleSheetLayoutView="100" workbookViewId="0">
      <selection activeCell="B36" sqref="B36"/>
    </sheetView>
  </sheetViews>
  <sheetFormatPr defaultRowHeight="18.75" x14ac:dyDescent="0.3"/>
  <cols>
    <col min="1" max="13" width="9.140625" style="445"/>
    <col min="14" max="14" width="10.85546875" style="445" customWidth="1"/>
    <col min="15" max="16" width="9.140625" style="445"/>
    <col min="17" max="17" width="162.5703125" style="445" customWidth="1"/>
    <col min="18" max="16384" width="9.140625" style="445"/>
  </cols>
  <sheetData>
    <row r="1" spans="1:17" x14ac:dyDescent="0.3">
      <c r="A1" s="447">
        <v>0</v>
      </c>
      <c r="B1" s="447">
        <v>1</v>
      </c>
      <c r="C1" s="447">
        <v>2</v>
      </c>
      <c r="D1" s="447">
        <v>3</v>
      </c>
      <c r="E1" s="447">
        <v>4</v>
      </c>
      <c r="F1" s="447">
        <v>5</v>
      </c>
      <c r="G1" s="447">
        <v>6</v>
      </c>
      <c r="H1" s="447">
        <v>7</v>
      </c>
      <c r="I1" s="447">
        <v>8</v>
      </c>
      <c r="J1" s="447">
        <v>9</v>
      </c>
      <c r="K1" s="447">
        <v>10</v>
      </c>
      <c r="L1" s="447">
        <v>11</v>
      </c>
      <c r="M1" s="447">
        <v>12</v>
      </c>
      <c r="N1" s="447">
        <v>13</v>
      </c>
      <c r="O1" s="447"/>
      <c r="P1" s="447"/>
    </row>
    <row r="3" spans="1:17" ht="54" customHeight="1" x14ac:dyDescent="0.3">
      <c r="B3" s="446"/>
      <c r="C3" s="446"/>
      <c r="D3" s="446"/>
      <c r="F3" s="446"/>
      <c r="G3" s="446"/>
      <c r="H3" s="743"/>
      <c r="I3" s="728"/>
      <c r="J3" s="728"/>
      <c r="K3" s="728"/>
      <c r="L3" s="728"/>
      <c r="M3" s="728"/>
      <c r="N3" s="728"/>
    </row>
    <row r="6" spans="1:17" x14ac:dyDescent="0.3">
      <c r="C6" s="756" t="s">
        <v>2067</v>
      </c>
      <c r="D6" s="756"/>
      <c r="E6" s="756"/>
      <c r="F6" s="756"/>
      <c r="G6" s="756"/>
      <c r="H6" s="756"/>
      <c r="I6" s="756"/>
      <c r="J6" s="756"/>
      <c r="K6" s="756"/>
      <c r="L6" s="756"/>
      <c r="M6" t="s">
        <v>4164</v>
      </c>
      <c r="N6"/>
    </row>
    <row r="7" spans="1:17" ht="37.35" customHeight="1" x14ac:dyDescent="0.3">
      <c r="B7" s="744" t="s">
        <v>3958</v>
      </c>
      <c r="C7" s="730"/>
      <c r="D7" s="730"/>
      <c r="E7" s="730"/>
      <c r="F7" s="730"/>
      <c r="G7" s="730"/>
      <c r="H7" s="730"/>
      <c r="I7" s="730"/>
      <c r="J7" s="730"/>
      <c r="K7" s="730"/>
      <c r="L7" s="730"/>
      <c r="M7" s="730"/>
      <c r="N7" s="730"/>
    </row>
    <row r="8" spans="1:17" x14ac:dyDescent="0.3">
      <c r="B8" s="745"/>
      <c r="C8" s="730"/>
      <c r="D8" s="730"/>
      <c r="E8" s="730"/>
      <c r="F8" s="730"/>
      <c r="G8" s="730"/>
      <c r="H8" s="730"/>
      <c r="I8" s="730"/>
      <c r="J8" s="730"/>
      <c r="K8" s="730"/>
      <c r="L8" s="730"/>
      <c r="M8" s="730"/>
      <c r="N8" s="730"/>
    </row>
    <row r="9" spans="1:17" x14ac:dyDescent="0.3">
      <c r="B9" s="748"/>
      <c r="C9" s="749"/>
      <c r="D9" s="749"/>
      <c r="E9" s="749"/>
      <c r="F9" s="749"/>
      <c r="G9" s="749"/>
      <c r="H9" s="749"/>
      <c r="I9" s="749"/>
      <c r="J9" s="749"/>
      <c r="K9" s="749"/>
      <c r="L9" s="749"/>
      <c r="M9" s="749"/>
      <c r="N9" s="749"/>
    </row>
    <row r="10" spans="1:17" x14ac:dyDescent="0.3">
      <c r="B10" s="748"/>
      <c r="C10" s="749"/>
      <c r="D10" s="749"/>
      <c r="E10" s="749"/>
      <c r="F10" s="749"/>
      <c r="G10" s="749"/>
      <c r="H10" s="749"/>
      <c r="I10" s="749"/>
      <c r="J10" s="749"/>
      <c r="K10" s="749"/>
      <c r="L10" s="749"/>
      <c r="M10" s="749"/>
      <c r="N10" s="749"/>
    </row>
    <row r="11" spans="1:17" x14ac:dyDescent="0.3">
      <c r="B11" s="748"/>
      <c r="C11" s="749"/>
      <c r="D11" s="749"/>
      <c r="E11" s="749"/>
      <c r="F11" s="749"/>
      <c r="G11" s="749"/>
      <c r="H11" s="749"/>
      <c r="I11" s="749"/>
      <c r="J11" s="749"/>
      <c r="K11" s="749"/>
      <c r="L11" s="749"/>
      <c r="M11" s="749"/>
      <c r="N11" s="749"/>
      <c r="Q11" s="445" t="s">
        <v>3968</v>
      </c>
    </row>
    <row r="12" spans="1:17" ht="55.35" customHeight="1" x14ac:dyDescent="0.3">
      <c r="B12" s="757" t="s">
        <v>3959</v>
      </c>
      <c r="C12" s="730"/>
      <c r="D12" s="730"/>
      <c r="E12" s="730"/>
      <c r="F12" s="730"/>
      <c r="G12" s="730"/>
      <c r="H12" s="730"/>
      <c r="I12" s="730"/>
      <c r="J12" s="730"/>
      <c r="K12" s="730"/>
      <c r="L12" s="730"/>
      <c r="M12" s="730"/>
      <c r="N12" s="730"/>
      <c r="Q12" s="596" t="s">
        <v>3970</v>
      </c>
    </row>
    <row r="13" spans="1:17" ht="18" customHeight="1" x14ac:dyDescent="0.3">
      <c r="B13" s="448"/>
      <c r="Q13" s="596" t="s">
        <v>3969</v>
      </c>
    </row>
    <row r="14" spans="1:17" x14ac:dyDescent="0.3">
      <c r="B14" s="448"/>
      <c r="Q14" s="597" t="s">
        <v>3971</v>
      </c>
    </row>
    <row r="15" spans="1:17" s="448" customFormat="1" ht="41.45" customHeight="1" x14ac:dyDescent="0.3">
      <c r="B15" s="754" t="s">
        <v>4161</v>
      </c>
      <c r="C15" s="754"/>
      <c r="D15" s="754"/>
      <c r="E15" s="754"/>
      <c r="F15" s="754"/>
      <c r="G15" s="754"/>
      <c r="H15" s="754"/>
      <c r="I15" s="754"/>
      <c r="J15" s="754"/>
      <c r="K15" s="754"/>
      <c r="L15" s="754"/>
      <c r="M15" s="754"/>
      <c r="N15" s="754"/>
      <c r="Q15" s="598" t="s">
        <v>3972</v>
      </c>
    </row>
    <row r="16" spans="1:17" x14ac:dyDescent="0.3">
      <c r="B16" s="748"/>
      <c r="C16" s="749"/>
      <c r="D16" s="749"/>
      <c r="E16" s="749"/>
      <c r="F16" s="749"/>
      <c r="G16" s="749"/>
      <c r="H16" s="749"/>
      <c r="I16" s="749"/>
      <c r="J16" s="749"/>
      <c r="K16" s="749"/>
      <c r="L16" s="749"/>
      <c r="M16" s="749"/>
      <c r="N16" s="749"/>
      <c r="Q16" s="597" t="s">
        <v>3973</v>
      </c>
    </row>
    <row r="17" spans="1:17" x14ac:dyDescent="0.3">
      <c r="B17" s="746" t="s">
        <v>3960</v>
      </c>
      <c r="C17" s="747"/>
      <c r="D17" s="747"/>
      <c r="E17" s="747"/>
      <c r="F17" s="747"/>
      <c r="G17" s="747"/>
      <c r="H17" s="747"/>
      <c r="I17" s="747"/>
      <c r="J17" s="747"/>
      <c r="K17" s="747"/>
      <c r="L17" s="747"/>
      <c r="M17" s="747"/>
      <c r="N17" s="747"/>
      <c r="Q17" s="597" t="s">
        <v>3974</v>
      </c>
    </row>
    <row r="18" spans="1:17" x14ac:dyDescent="0.3">
      <c r="B18" s="753" t="s">
        <v>4162</v>
      </c>
      <c r="C18" s="753"/>
      <c r="D18" s="753"/>
      <c r="E18" s="753"/>
      <c r="F18" s="753"/>
      <c r="G18" s="753"/>
      <c r="H18" s="753"/>
      <c r="I18" s="753"/>
      <c r="J18" s="753"/>
      <c r="K18" s="753"/>
      <c r="L18" s="753"/>
      <c r="M18" s="753"/>
      <c r="N18" s="753"/>
      <c r="Q18" s="597" t="s">
        <v>3975</v>
      </c>
    </row>
    <row r="19" spans="1:17" x14ac:dyDescent="0.3">
      <c r="B19" s="748"/>
      <c r="C19" s="749"/>
      <c r="D19" s="749"/>
      <c r="E19" s="749"/>
      <c r="F19" s="749"/>
      <c r="G19" s="749"/>
      <c r="H19" s="749"/>
      <c r="I19" s="749"/>
      <c r="J19" s="749"/>
      <c r="K19" s="749"/>
      <c r="L19" s="749"/>
      <c r="M19" s="749"/>
      <c r="N19" s="749"/>
      <c r="Q19" s="597" t="s">
        <v>3976</v>
      </c>
    </row>
    <row r="20" spans="1:17" x14ac:dyDescent="0.3">
      <c r="B20" s="746" t="s">
        <v>3961</v>
      </c>
      <c r="C20" s="747"/>
      <c r="D20" s="747"/>
      <c r="E20" s="747"/>
      <c r="F20" s="747"/>
      <c r="G20" s="747"/>
      <c r="H20" s="747"/>
      <c r="I20" s="747"/>
      <c r="J20" s="747"/>
      <c r="K20" s="747"/>
      <c r="L20" s="747"/>
      <c r="M20" s="747"/>
      <c r="N20" s="747"/>
      <c r="Q20" s="597" t="s">
        <v>3977</v>
      </c>
    </row>
    <row r="21" spans="1:17" x14ac:dyDescent="0.3">
      <c r="B21" s="748"/>
      <c r="C21" s="749"/>
      <c r="D21" s="749"/>
      <c r="E21" s="749"/>
      <c r="F21" s="749"/>
      <c r="G21" s="749"/>
      <c r="H21" s="749"/>
      <c r="I21" s="749"/>
      <c r="J21" s="749"/>
      <c r="K21" s="749"/>
      <c r="L21" s="749"/>
      <c r="M21" s="749"/>
      <c r="N21" s="749"/>
    </row>
    <row r="22" spans="1:17" ht="33" customHeight="1" x14ac:dyDescent="0.3">
      <c r="B22" s="751" t="s">
        <v>3967</v>
      </c>
      <c r="C22" s="752"/>
      <c r="D22" s="752"/>
      <c r="E22" s="752"/>
      <c r="F22" s="752"/>
      <c r="G22" s="752"/>
      <c r="H22" s="752"/>
      <c r="I22" s="752"/>
      <c r="J22" s="752"/>
      <c r="K22" s="752"/>
      <c r="L22" s="752"/>
      <c r="M22" s="752"/>
      <c r="N22" s="752"/>
    </row>
    <row r="23" spans="1:17" ht="17.45" customHeight="1" x14ac:dyDescent="0.3">
      <c r="B23" s="755" t="s">
        <v>3964</v>
      </c>
      <c r="C23" s="755"/>
      <c r="D23" s="755"/>
      <c r="E23" s="755"/>
      <c r="F23" s="755"/>
      <c r="G23" s="755"/>
      <c r="H23" s="755"/>
      <c r="I23" s="755"/>
      <c r="J23" s="755"/>
      <c r="K23" s="755"/>
      <c r="L23" s="755"/>
      <c r="M23" s="755"/>
      <c r="N23" s="755"/>
    </row>
    <row r="24" spans="1:17" ht="17.45" customHeight="1" x14ac:dyDescent="0.3">
      <c r="B24" s="755" t="s">
        <v>3965</v>
      </c>
      <c r="C24" s="755"/>
      <c r="D24" s="755"/>
      <c r="E24" s="755"/>
      <c r="F24" s="755"/>
      <c r="G24" s="755"/>
      <c r="H24" s="755"/>
      <c r="I24" s="755"/>
      <c r="J24" s="755"/>
      <c r="K24" s="755"/>
      <c r="L24" s="755"/>
      <c r="M24" s="755"/>
      <c r="N24" s="755"/>
    </row>
    <row r="25" spans="1:17" ht="17.45" customHeight="1" x14ac:dyDescent="0.3">
      <c r="A25" s="449"/>
      <c r="B25" s="755" t="s">
        <v>3966</v>
      </c>
      <c r="C25" s="755"/>
      <c r="D25" s="755"/>
      <c r="E25" s="755"/>
      <c r="F25" s="755"/>
      <c r="G25" s="755"/>
      <c r="H25" s="755"/>
      <c r="I25" s="755"/>
      <c r="J25" s="755"/>
      <c r="K25" s="755"/>
      <c r="L25" s="755"/>
      <c r="M25" s="755"/>
      <c r="N25" s="755"/>
    </row>
    <row r="26" spans="1:17" ht="18.75" customHeight="1" x14ac:dyDescent="0.3">
      <c r="A26" s="449"/>
      <c r="B26" s="595"/>
      <c r="C26" s="595"/>
      <c r="D26" s="595"/>
      <c r="E26" s="595"/>
      <c r="F26" s="595"/>
      <c r="G26" s="595"/>
      <c r="H26" s="595"/>
      <c r="I26" s="595"/>
      <c r="J26" s="595"/>
      <c r="K26" s="595"/>
      <c r="L26" s="595"/>
      <c r="M26" s="595"/>
      <c r="N26" s="595"/>
    </row>
    <row r="27" spans="1:17" x14ac:dyDescent="0.3">
      <c r="B27" s="445" t="s">
        <v>2070</v>
      </c>
    </row>
    <row r="28" spans="1:17" ht="262.7" customHeight="1" x14ac:dyDescent="0.3">
      <c r="B28" s="755" t="s">
        <v>3962</v>
      </c>
      <c r="C28" s="755"/>
      <c r="D28" s="755"/>
      <c r="E28" s="755"/>
      <c r="F28" s="755"/>
      <c r="G28" s="755"/>
      <c r="H28" s="755"/>
      <c r="I28" s="755"/>
      <c r="J28" s="755"/>
      <c r="K28" s="755"/>
      <c r="L28" s="755"/>
      <c r="M28" s="755"/>
      <c r="N28" s="755"/>
      <c r="Q28" s="750"/>
    </row>
    <row r="29" spans="1:17" x14ac:dyDescent="0.3">
      <c r="Q29" s="750"/>
    </row>
    <row r="30" spans="1:17" x14ac:dyDescent="0.3">
      <c r="Q30" s="750"/>
    </row>
    <row r="31" spans="1:17" x14ac:dyDescent="0.3">
      <c r="B31" s="445" t="s">
        <v>267</v>
      </c>
      <c r="C31" s="450"/>
      <c r="D31" s="450"/>
      <c r="E31" s="450"/>
      <c r="F31" s="445" t="s">
        <v>268</v>
      </c>
      <c r="Q31" s="750"/>
    </row>
    <row r="32" spans="1:17" x14ac:dyDescent="0.3">
      <c r="D32" s="1" t="s">
        <v>2068</v>
      </c>
      <c r="Q32" s="750"/>
    </row>
    <row r="33" spans="2:17" x14ac:dyDescent="0.3">
      <c r="Q33" s="750"/>
    </row>
    <row r="34" spans="2:17" x14ac:dyDescent="0.3">
      <c r="B34" s="445" t="s">
        <v>2069</v>
      </c>
      <c r="C34" s="753" t="s">
        <v>4163</v>
      </c>
      <c r="D34" s="753"/>
      <c r="Q34" s="750"/>
    </row>
    <row r="35" spans="2:17" x14ac:dyDescent="0.3">
      <c r="Q35" s="750"/>
    </row>
    <row r="36" spans="2:17" x14ac:dyDescent="0.3">
      <c r="B36" s="445" t="s">
        <v>266</v>
      </c>
      <c r="Q36" s="750"/>
    </row>
    <row r="37" spans="2:17" x14ac:dyDescent="0.3">
      <c r="Q37" s="750"/>
    </row>
    <row r="38" spans="2:17" x14ac:dyDescent="0.3">
      <c r="Q38" s="750"/>
    </row>
    <row r="39" spans="2:17" x14ac:dyDescent="0.3">
      <c r="Q39" s="750"/>
    </row>
    <row r="40" spans="2:17" x14ac:dyDescent="0.3">
      <c r="Q40" s="750"/>
    </row>
    <row r="41" spans="2:17" x14ac:dyDescent="0.3">
      <c r="Q41" s="750"/>
    </row>
    <row r="42" spans="2:17" x14ac:dyDescent="0.3">
      <c r="Q42" s="750"/>
    </row>
    <row r="43" spans="2:17" x14ac:dyDescent="0.3">
      <c r="Q43" s="750"/>
    </row>
  </sheetData>
  <mergeCells count="22">
    <mergeCell ref="Q28:Q43"/>
    <mergeCell ref="B22:N22"/>
    <mergeCell ref="C34:D34"/>
    <mergeCell ref="B15:N15"/>
    <mergeCell ref="B19:N19"/>
    <mergeCell ref="B23:N23"/>
    <mergeCell ref="B18:N18"/>
    <mergeCell ref="B17:N17"/>
    <mergeCell ref="B28:N28"/>
    <mergeCell ref="B16:N16"/>
    <mergeCell ref="B25:N25"/>
    <mergeCell ref="B24:N24"/>
    <mergeCell ref="H3:N3"/>
    <mergeCell ref="B7:N7"/>
    <mergeCell ref="B8:N8"/>
    <mergeCell ref="B20:N20"/>
    <mergeCell ref="B21:N21"/>
    <mergeCell ref="B9:N9"/>
    <mergeCell ref="C6:L6"/>
    <mergeCell ref="B12:N12"/>
    <mergeCell ref="B11:N11"/>
    <mergeCell ref="B10:N10"/>
  </mergeCells>
  <phoneticPr fontId="2" type="noConversion"/>
  <pageMargins left="0.59055118110236227" right="0.59055118110236227" top="0.59055118110236227" bottom="0.59055118110236227" header="0.31496062992125984" footer="0.31496062992125984"/>
  <pageSetup paperSize="9" scale="71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24</vt:i4>
      </vt:variant>
    </vt:vector>
  </HeadingPairs>
  <TitlesOfParts>
    <vt:vector size="53" baseType="lpstr">
      <vt:lpstr>Таб 7 (Отчет)</vt:lpstr>
      <vt:lpstr>Таб 6 (Отчет)</vt:lpstr>
      <vt:lpstr>Таб 5 (Отчет)</vt:lpstr>
      <vt:lpstr>Таб 4 (Отчет)</vt:lpstr>
      <vt:lpstr>Таб 3 (Отчет)</vt:lpstr>
      <vt:lpstr>Таб 2 (Отчет)</vt:lpstr>
      <vt:lpstr>Таб 1 (Отчет)</vt:lpstr>
      <vt:lpstr>Заключение</vt:lpstr>
      <vt:lpstr>Заяв резидентов ТОСЭР</vt:lpstr>
      <vt:lpstr>налоговые ставки</vt:lpstr>
      <vt:lpstr>Титул</vt:lpstr>
      <vt:lpstr>КапВложения</vt:lpstr>
      <vt:lpstr>Инвестиции</vt:lpstr>
      <vt:lpstr>цены</vt:lpstr>
      <vt:lpstr>продукция</vt:lpstr>
      <vt:lpstr>выручка</vt:lpstr>
      <vt:lpstr>ЗПиЕСН</vt:lpstr>
      <vt:lpstr>ОСТиАморт недвижимое</vt:lpstr>
      <vt:lpstr>ОСТиАморт движимое</vt:lpstr>
      <vt:lpstr>ОСТпоЗемле</vt:lpstr>
      <vt:lpstr>финрез с ГП</vt:lpstr>
      <vt:lpstr>бюджэффект с ГП</vt:lpstr>
      <vt:lpstr>финрез без ГП</vt:lpstr>
      <vt:lpstr>бюджэффект без ГП</vt:lpstr>
      <vt:lpstr>срок окуп</vt:lpstr>
      <vt:lpstr>кредиты и субсидии</vt:lpstr>
      <vt:lpstr>Паспорт инвест проекта</vt:lpstr>
      <vt:lpstr>Основные показатели_к паспорту</vt:lpstr>
      <vt:lpstr>ОКВЭД 2001</vt:lpstr>
      <vt:lpstr>'бюджэффект без ГП'!Область_печати</vt:lpstr>
      <vt:lpstr>'бюджэффект с ГП'!Область_печати</vt:lpstr>
      <vt:lpstr>выручка!Область_печати</vt:lpstr>
      <vt:lpstr>Заключение!Область_печати</vt:lpstr>
      <vt:lpstr>'Заяв резидентов ТОСЭР'!Область_печати</vt:lpstr>
      <vt:lpstr>ЗПиЕСН!Область_печати</vt:lpstr>
      <vt:lpstr>Инвестиции!Область_печати</vt:lpstr>
      <vt:lpstr>'кредиты и субсидии'!Область_печати</vt:lpstr>
      <vt:lpstr>'ОСТиАморт движимое'!Область_печати</vt:lpstr>
      <vt:lpstr>'ОСТиАморт недвижимое'!Область_печати</vt:lpstr>
      <vt:lpstr>ОСТпоЗемле!Область_печати</vt:lpstr>
      <vt:lpstr>продукция!Область_печати</vt:lpstr>
      <vt:lpstr>'срок окуп'!Область_печати</vt:lpstr>
      <vt:lpstr>'Таб 1 (Отчет)'!Область_печати</vt:lpstr>
      <vt:lpstr>'Таб 2 (Отчет)'!Область_печати</vt:lpstr>
      <vt:lpstr>'Таб 3 (Отчет)'!Область_печати</vt:lpstr>
      <vt:lpstr>'Таб 4 (Отчет)'!Область_печати</vt:lpstr>
      <vt:lpstr>'Таб 5 (Отчет)'!Область_печати</vt:lpstr>
      <vt:lpstr>'Таб 6 (Отчет)'!Область_печати</vt:lpstr>
      <vt:lpstr>'Таб 7 (Отчет)'!Область_печати</vt:lpstr>
      <vt:lpstr>Титул!Область_печати</vt:lpstr>
      <vt:lpstr>'финрез без ГП'!Область_печати</vt:lpstr>
      <vt:lpstr>'финрез с ГП'!Область_печати</vt:lpstr>
      <vt:lpstr>цены!Область_печати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</dc:creator>
  <cp:lastModifiedBy>Серов Максим Владимирович</cp:lastModifiedBy>
  <cp:lastPrinted>2019-03-14T08:56:09Z</cp:lastPrinted>
  <dcterms:created xsi:type="dcterms:W3CDTF">2008-12-10T10:33:45Z</dcterms:created>
  <dcterms:modified xsi:type="dcterms:W3CDTF">2023-04-20T09:37:35Z</dcterms:modified>
</cp:coreProperties>
</file>